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20" yWindow="45" windowWidth="15255" windowHeight="11985"/>
  </bookViews>
  <sheets>
    <sheet name="Stats &amp; Buffs" sheetId="1" r:id="rId1"/>
    <sheet name="Trinket List &amp; Stat Weights" sheetId="3" r:id="rId2"/>
    <sheet name="Talent Calculator" sheetId="4" r:id="rId3"/>
  </sheets>
  <definedNames>
    <definedName name="CritBuff">'Stats &amp; Buffs'!$B$17</definedName>
    <definedName name="CritPercent">'Stats &amp; Buffs'!$D$6</definedName>
    <definedName name="CritRating">'Stats &amp; Buffs'!$B$6</definedName>
    <definedName name="FlaskBuff">'Stats &amp; Buffs'!$B$20</definedName>
    <definedName name="FoodBuff">'Stats &amp; Buffs'!$B$19</definedName>
    <definedName name="HasteBuff">'Stats &amp; Buffs'!$B$18</definedName>
    <definedName name="HastePercent">'Stats &amp; Buffs'!$D$5</definedName>
    <definedName name="HasteRating">'Stats &amp; Buffs'!$B$5</definedName>
    <definedName name="HasteVuff">'Stats &amp; Buffs'!$B$18</definedName>
    <definedName name="Intellect">'Stats &amp; Buffs'!$B$8</definedName>
    <definedName name="MasteryRating">'Stats &amp; Buffs'!$B$7</definedName>
    <definedName name="MetaGem">'Stats &amp; Buffs'!$B$23</definedName>
    <definedName name="metagemed">'Stats &amp; Buffs'!$B$23</definedName>
    <definedName name="MetaGemeffect">'Stats &amp; Buffs'!$B$23</definedName>
    <definedName name="Mp5Buff">'Stats &amp; Buffs'!$B$16</definedName>
    <definedName name="ReplenishmentBuff">'Stats &amp; Buffs'!$B$21</definedName>
    <definedName name="SpellPower">'Stats &amp; Buffs'!$B$4</definedName>
    <definedName name="SpellPowerBuff">'Stats &amp; Buffs'!$B$12</definedName>
    <definedName name="Spirit">'Stats &amp; Buffs'!$B$9</definedName>
    <definedName name="StatsBuff">'Stats &amp; Buffs'!$B$13</definedName>
  </definedNames>
  <calcPr calcId="124519"/>
</workbook>
</file>

<file path=xl/calcChain.xml><?xml version="1.0" encoding="utf-8"?>
<calcChain xmlns="http://schemas.openxmlformats.org/spreadsheetml/2006/main">
  <c r="L9" i="3"/>
  <c r="L4"/>
  <c r="L5"/>
  <c r="L6"/>
  <c r="L7"/>
  <c r="L8"/>
  <c r="L10"/>
  <c r="L11"/>
  <c r="L12"/>
  <c r="L13"/>
  <c r="L14"/>
  <c r="L15"/>
  <c r="L16"/>
  <c r="L17"/>
  <c r="L18"/>
  <c r="L19"/>
  <c r="L20"/>
  <c r="L21"/>
  <c r="L22"/>
  <c r="L23"/>
  <c r="L24"/>
  <c r="L25"/>
  <c r="L26"/>
  <c r="L27"/>
  <c r="L28"/>
  <c r="L29"/>
  <c r="L30"/>
  <c r="L31"/>
  <c r="L32"/>
  <c r="L33"/>
  <c r="L34"/>
  <c r="L35"/>
  <c r="L36"/>
  <c r="L37"/>
  <c r="L38"/>
  <c r="L39"/>
  <c r="L40"/>
  <c r="L41"/>
  <c r="L42"/>
  <c r="L43"/>
  <c r="L44"/>
  <c r="L45"/>
  <c r="L46"/>
  <c r="L47"/>
  <c r="L48"/>
  <c r="L49"/>
  <c r="L50"/>
  <c r="L51"/>
  <c r="L52"/>
  <c r="L53"/>
  <c r="L54"/>
  <c r="L55"/>
  <c r="L56"/>
  <c r="L3"/>
  <c r="I3"/>
  <c r="I9"/>
  <c r="C7"/>
  <c r="G70" i="1"/>
  <c r="E7"/>
  <c r="D6"/>
  <c r="G69"/>
  <c r="C5"/>
  <c r="D5" s="1"/>
  <c r="F18" i="4"/>
  <c r="AH18" s="1"/>
  <c r="AH20"/>
  <c r="AH19"/>
  <c r="AC58"/>
  <c r="AC56"/>
  <c r="AC12"/>
  <c r="AC10"/>
  <c r="AC8"/>
  <c r="AC6"/>
  <c r="C88" i="1"/>
  <c r="E90"/>
  <c r="E89"/>
  <c r="D83"/>
  <c r="G14" i="3"/>
  <c r="H32"/>
  <c r="E6"/>
  <c r="D8" i="1"/>
  <c r="D92" s="1"/>
  <c r="E87" s="1"/>
  <c r="D4"/>
  <c r="F40"/>
  <c r="B31"/>
  <c r="F25" s="1"/>
  <c r="F42" l="1"/>
  <c r="C87"/>
  <c r="F29" s="1"/>
  <c r="A36"/>
  <c r="A34"/>
  <c r="A37"/>
  <c r="A35"/>
  <c r="A33"/>
  <c r="AJ18" i="4"/>
  <c r="AB21" s="1"/>
  <c r="AH22"/>
  <c r="AB23" s="1"/>
  <c r="C90" i="1"/>
  <c r="C89"/>
  <c r="D15"/>
  <c r="D14"/>
  <c r="D9"/>
  <c r="F20" l="1"/>
  <c r="D7"/>
  <c r="F13" s="1"/>
  <c r="J5"/>
  <c r="H18" s="1"/>
  <c r="I18" l="1"/>
</calcChain>
</file>

<file path=xl/comments1.xml><?xml version="1.0" encoding="utf-8"?>
<comments xmlns="http://schemas.openxmlformats.org/spreadsheetml/2006/main">
  <authors>
    <author>Sean</author>
  </authors>
  <commentList>
    <comment ref="A4" authorId="0">
      <text>
        <r>
          <rPr>
            <sz val="9"/>
            <color indexed="81"/>
            <rFont val="Tahoma"/>
            <family val="2"/>
          </rPr>
          <t xml:space="preserve">Get these values from your in-game character sheet, not the armory or another external site. These values can be wrong or out of date.
</t>
        </r>
      </text>
    </comment>
    <comment ref="A18" authorId="0">
      <text>
        <r>
          <rPr>
            <sz val="9"/>
            <color indexed="81"/>
            <rFont val="Tahoma"/>
            <charset val="1"/>
          </rPr>
          <t xml:space="preserve">Do you stack spirit so people in your raid get more mana from your mana tide totem? This has been made less viable with the introduction of the mana tide totem nerf.
</t>
        </r>
      </text>
    </comment>
  </commentList>
</comments>
</file>

<file path=xl/comments2.xml><?xml version="1.0" encoding="utf-8"?>
<comments xmlns="http://schemas.openxmlformats.org/spreadsheetml/2006/main">
  <authors>
    <author>Sean</author>
  </authors>
  <commentList>
    <comment ref="N5" authorId="0">
      <text>
        <r>
          <rPr>
            <sz val="9"/>
            <color indexed="81"/>
            <rFont val="Tahoma"/>
            <family val="2"/>
          </rPr>
          <t xml:space="preserve">Which is normal
</t>
        </r>
      </text>
    </comment>
    <comment ref="N11" authorId="0">
      <text>
        <r>
          <rPr>
            <sz val="9"/>
            <color indexed="81"/>
            <rFont val="Tahoma"/>
            <family val="2"/>
          </rPr>
          <t xml:space="preserve">Which is normal
</t>
        </r>
      </text>
    </comment>
  </commentList>
</comments>
</file>

<file path=xl/sharedStrings.xml><?xml version="1.0" encoding="utf-8"?>
<sst xmlns="http://schemas.openxmlformats.org/spreadsheetml/2006/main" count="261" uniqueCount="236">
  <si>
    <t>Haste(rating):</t>
  </si>
  <si>
    <t>Crit(rating):</t>
  </si>
  <si>
    <t>Mastery(rating):</t>
  </si>
  <si>
    <t>Spell Power(With Earthliving):</t>
  </si>
  <si>
    <t>Response:</t>
  </si>
  <si>
    <t>Intellect:</t>
  </si>
  <si>
    <t>How many points in Acuity(Crit talent):</t>
  </si>
  <si>
    <t>≈</t>
  </si>
  <si>
    <t>Mana</t>
  </si>
  <si>
    <t>Extra Healing at 1 HP</t>
  </si>
  <si>
    <t>Crit Chance</t>
  </si>
  <si>
    <t>Haste</t>
  </si>
  <si>
    <t>Spell Power</t>
  </si>
  <si>
    <t>Question:</t>
  </si>
  <si>
    <t>Normal</t>
  </si>
  <si>
    <t>Heroic</t>
  </si>
  <si>
    <t>Spirit:</t>
  </si>
  <si>
    <t>Spirit Regen / 5secs</t>
  </si>
  <si>
    <t>Your haste is below the point when your Earthliving Weapon gets an extra tick and your casts will be very slow. Highly recommended to reforge until above 916 haste.</t>
  </si>
  <si>
    <t>Equates to:(Unbuffed)</t>
  </si>
  <si>
    <t>Flask?</t>
  </si>
  <si>
    <t>Of:</t>
  </si>
  <si>
    <t>None</t>
  </si>
  <si>
    <t>Food Buff?</t>
  </si>
  <si>
    <t>Yes</t>
  </si>
  <si>
    <t>No</t>
  </si>
  <si>
    <t>90 Int</t>
  </si>
  <si>
    <t>90 Haste</t>
  </si>
  <si>
    <t>90 Crit</t>
  </si>
  <si>
    <t>90 Mastery</t>
  </si>
  <si>
    <t>300 Spi</t>
  </si>
  <si>
    <t>90 Spi</t>
  </si>
  <si>
    <t>300 Int</t>
  </si>
  <si>
    <t>Meta Gem:</t>
  </si>
  <si>
    <t>54 Int &amp; 2% Max Mana</t>
  </si>
  <si>
    <t>54 Spi &amp; 3% Heal Crit Effect</t>
  </si>
  <si>
    <t>54 Int &amp; 3% Crit Damage</t>
  </si>
  <si>
    <t>You are using the correct food buff.</t>
  </si>
  <si>
    <t>Reforge to Haste if you need it. Food buff is much better used for intellect.</t>
  </si>
  <si>
    <t>Reforge to Crit if you need it. Food buff is much better used for intellect.</t>
  </si>
  <si>
    <t>Reforge to Mastery if you need it. Food buff is much better used for intellect.</t>
  </si>
  <si>
    <t>Colour Key:</t>
  </si>
  <si>
    <t>Something for you to modify. There may be a drop down box.</t>
  </si>
  <si>
    <t>A question for you to respond to.</t>
  </si>
  <si>
    <t>Points of Mastery:</t>
  </si>
  <si>
    <t>Mastery Rating required</t>
  </si>
  <si>
    <t>Closest mastery breakpoint at:</t>
  </si>
  <si>
    <t>By Hexaddict EU-Kul Tiras</t>
  </si>
  <si>
    <t>TotemStats - A Resto Shaman's Salvation</t>
  </si>
  <si>
    <t>Trinket Name:</t>
  </si>
  <si>
    <t>Int:</t>
  </si>
  <si>
    <t>Spi:</t>
  </si>
  <si>
    <t>Haste:</t>
  </si>
  <si>
    <t>Crit:</t>
  </si>
  <si>
    <t>Mastery:</t>
  </si>
  <si>
    <t>Mana Cost Reductions:</t>
  </si>
  <si>
    <t>(H) signifies the heroic version</t>
  </si>
  <si>
    <t>iLvl:</t>
  </si>
  <si>
    <t>Shard of Woe(H)</t>
  </si>
  <si>
    <t>Theralion's Mirror(H)</t>
  </si>
  <si>
    <t>Heart of Ignacious(H)</t>
  </si>
  <si>
    <t>Fall of Mortality(H)</t>
  </si>
  <si>
    <t>Jar of Ancient Remedies(H)</t>
  </si>
  <si>
    <t>Assuming you use the mana restore effect</t>
  </si>
  <si>
    <t>Mana Gains/5sec:</t>
  </si>
  <si>
    <t>Vicious Gladiator's Medallion of Meditation</t>
  </si>
  <si>
    <t>Vicious Gladiator's Medallion of Cruelty</t>
  </si>
  <si>
    <t>Soul Casket</t>
  </si>
  <si>
    <t>Core of Ripeness</t>
  </si>
  <si>
    <t>Jar of Ancient Remedies</t>
  </si>
  <si>
    <t>Heart of Ignacious</t>
  </si>
  <si>
    <t>Theralion's Mirror</t>
  </si>
  <si>
    <t>Fall of Mortality</t>
  </si>
  <si>
    <t>Mandala of Stirring Patterns</t>
  </si>
  <si>
    <t>Tyrande's Favourite Doll</t>
  </si>
  <si>
    <t>Vibrant Alchemist's Stone</t>
  </si>
  <si>
    <t>Assuming Intellect Gem</t>
  </si>
  <si>
    <t>Darkmoon Card: Tsunami</t>
  </si>
  <si>
    <t>Bloodthirsty Gladiator's Emblem of Cruelty</t>
  </si>
  <si>
    <t>Bloodthirsty Gladiator's Emblem of Meditation</t>
  </si>
  <si>
    <t>Gale of Shadows</t>
  </si>
  <si>
    <t>Corrupted Egg Shell</t>
  </si>
  <si>
    <t>Assuming the shield breaks within 10 seconds</t>
  </si>
  <si>
    <t>Figurine - Jeweled Serpent</t>
  </si>
  <si>
    <t>Figurine - Dream Owl</t>
  </si>
  <si>
    <t>Rainsong(H)</t>
  </si>
  <si>
    <t>Tear of Blood(H)</t>
  </si>
  <si>
    <t>Gale of Shadows(H)</t>
  </si>
  <si>
    <t>Corrupted Egg Shell(H)</t>
  </si>
  <si>
    <t>Blood of Isiset(H)</t>
  </si>
  <si>
    <t>Sea Star(H)</t>
  </si>
  <si>
    <t>Witching Hourglass(H)</t>
  </si>
  <si>
    <t>Blood of Isiset</t>
  </si>
  <si>
    <t>Talisman of Sinister Order</t>
  </si>
  <si>
    <t>World-Queller Focus</t>
  </si>
  <si>
    <t>Rainsong</t>
  </si>
  <si>
    <t>Tendrils of Burrowing Dark</t>
  </si>
  <si>
    <t>Tendrils of Burrowing Dark(H)</t>
  </si>
  <si>
    <t>Tear of Blood</t>
  </si>
  <si>
    <t>Electrospark Heartstarter</t>
  </si>
  <si>
    <t>Sea Star</t>
  </si>
  <si>
    <t>Witching Hourglass</t>
  </si>
  <si>
    <t>Insignia of the Earthen Lord</t>
  </si>
  <si>
    <t>Stonemother's Kiss</t>
  </si>
  <si>
    <t>Lady La-La's Singing Shell</t>
  </si>
  <si>
    <t>Bottled Lightning</t>
  </si>
  <si>
    <t>Unquenchable Flame</t>
  </si>
  <si>
    <t>Key:</t>
  </si>
  <si>
    <t>An intellect proc, doesn't affect mana only SP and spell crit.</t>
  </si>
  <si>
    <t>Stat Weights:</t>
  </si>
  <si>
    <t>Mana Reductions:</t>
  </si>
  <si>
    <t>Indirect Mana Gains:</t>
  </si>
  <si>
    <t>Spell Power:</t>
  </si>
  <si>
    <t>Enter values from 0 to 100</t>
  </si>
  <si>
    <t>in order to prioritise what</t>
  </si>
  <si>
    <t xml:space="preserve">stats you want most. Use </t>
  </si>
  <si>
    <t>0 to represent a completely</t>
  </si>
  <si>
    <t>useless stat and 100 for a</t>
  </si>
  <si>
    <t>stat that is invaluable.</t>
  </si>
  <si>
    <t>Indicates something that may be more beneficial if you modify it.</t>
  </si>
  <si>
    <t>Indicates a question field that needs a response for other parts of the spreadsheet to work.</t>
  </si>
  <si>
    <t>Gear rating:</t>
  </si>
  <si>
    <t>The gear rating column is based on the Stat Weights to the left of this message. Modify them to your personal preferences. The trinket with the highest gear rating is the best trinket for you according to your stat weights.</t>
  </si>
  <si>
    <t>Trinket List and Recommendations</t>
  </si>
  <si>
    <t>NB: Average stats are calculated from procs based on their uptime. Care is taken with intellect procs (since they don't actually give you extra mana unless you stop casting to let your mana bar fill up) and also with Shard of Woe/Tyrande's Favourite Doll effects. Various assumptions are made in order to make the calculations more realistic and these are shown as notes adjacent to the Gear Rating.</t>
  </si>
  <si>
    <t>Something along these lines</t>
  </si>
  <si>
    <t>is recommended.</t>
  </si>
  <si>
    <t>Assumptions are made when calculating these values.</t>
  </si>
  <si>
    <t>Helpful information.</t>
  </si>
  <si>
    <t>Use your in-game character sheet to fill in these values if you want to be 100% sure they are accurate.</t>
  </si>
  <si>
    <t>21 Int &amp; Chance to gain 600 mana</t>
  </si>
  <si>
    <t>Are you used as a mana battery?</t>
  </si>
  <si>
    <t>Talent Calculator</t>
  </si>
  <si>
    <t>Elemental</t>
  </si>
  <si>
    <t>Enhancement</t>
  </si>
  <si>
    <t>Restoration</t>
  </si>
  <si>
    <t>Your chosen spec:</t>
  </si>
  <si>
    <t>Passives for this spec:</t>
  </si>
  <si>
    <t>Thunderstorm</t>
  </si>
  <si>
    <t>Shamanism</t>
  </si>
  <si>
    <t>Elemental Fury</t>
  </si>
  <si>
    <t>Lava Lash</t>
  </si>
  <si>
    <t>Dual Wield</t>
  </si>
  <si>
    <t>Mental Quickness</t>
  </si>
  <si>
    <t>Primal Wisdom</t>
  </si>
  <si>
    <t>Earth Shield</t>
  </si>
  <si>
    <t>Purification</t>
  </si>
  <si>
    <t>Meditation</t>
  </si>
  <si>
    <t>Acuity:</t>
  </si>
  <si>
    <t>Convection:</t>
  </si>
  <si>
    <t>Concussion:</t>
  </si>
  <si>
    <t>Call of Flame:</t>
  </si>
  <si>
    <t>Elemental Warding:</t>
  </si>
  <si>
    <t>Reverberation:</t>
  </si>
  <si>
    <t>Elemental Precision:</t>
  </si>
  <si>
    <t>Rolling Thunder:</t>
  </si>
  <si>
    <t>Elemental Focus:</t>
  </si>
  <si>
    <t>Elemental Reach:</t>
  </si>
  <si>
    <t>Elemental Oath:</t>
  </si>
  <si>
    <t>Lava Flows:</t>
  </si>
  <si>
    <t>Fulmination:</t>
  </si>
  <si>
    <t>Elemental Mastery:</t>
  </si>
  <si>
    <t>Earth's Grasp:</t>
  </si>
  <si>
    <t>Totemic Wrath:</t>
  </si>
  <si>
    <t>Feedback:</t>
  </si>
  <si>
    <t>Lava Surge:</t>
  </si>
  <si>
    <t>Earthquake:</t>
  </si>
  <si>
    <t>Elemental Weapons:</t>
  </si>
  <si>
    <t>Focused Strikes:</t>
  </si>
  <si>
    <t>Improved Shields:</t>
  </si>
  <si>
    <t>Elemental Devastation:</t>
  </si>
  <si>
    <t>Flurry:</t>
  </si>
  <si>
    <t>Ancestral Swiftness:</t>
  </si>
  <si>
    <t>Totemic Reach:</t>
  </si>
  <si>
    <t>Toughness:</t>
  </si>
  <si>
    <t>Stormstrike:</t>
  </si>
  <si>
    <t>Static Shock:</t>
  </si>
  <si>
    <t>Frozen Power:</t>
  </si>
  <si>
    <t>Seasoned Winds:</t>
  </si>
  <si>
    <t>Searing Flames:</t>
  </si>
  <si>
    <t>Earthen Power:</t>
  </si>
  <si>
    <t>Shamanistic Rage:</t>
  </si>
  <si>
    <t>Unleashed Rage:</t>
  </si>
  <si>
    <t>Maelstrom Weapon:</t>
  </si>
  <si>
    <t>Improved Lava Lash:</t>
  </si>
  <si>
    <t>Feral Spirit:</t>
  </si>
  <si>
    <t>Ancestral Resolve:</t>
  </si>
  <si>
    <t>Tidal Focus:</t>
  </si>
  <si>
    <t>Spark of Life:</t>
  </si>
  <si>
    <t>Improved Water Shield:</t>
  </si>
  <si>
    <t>Totemic Focus:</t>
  </si>
  <si>
    <t>Focused Insight:</t>
  </si>
  <si>
    <t>Nature's Guardian:</t>
  </si>
  <si>
    <t>Ancestral Healing:</t>
  </si>
  <si>
    <t>Nature's Swiftness:</t>
  </si>
  <si>
    <t>Nature's Blessing:</t>
  </si>
  <si>
    <t>Soothing Rains:</t>
  </si>
  <si>
    <t>Improved Cleanse Spirit:</t>
  </si>
  <si>
    <t>Cleansing Waters:</t>
  </si>
  <si>
    <t>Ancestral Awakening:</t>
  </si>
  <si>
    <t>Mana Tide Totem:</t>
  </si>
  <si>
    <t>Telluric Currents:</t>
  </si>
  <si>
    <t>Spirit Link Totem:</t>
  </si>
  <si>
    <t>Tidal Waves:</t>
  </si>
  <si>
    <t>Blessing of the Eternals:</t>
  </si>
  <si>
    <t>Riptide:</t>
  </si>
  <si>
    <t>Points in the Elemental Tree:</t>
  </si>
  <si>
    <t>Points in the Enhancement Tree:</t>
  </si>
  <si>
    <t>Points in the Restoration Tree:</t>
  </si>
  <si>
    <t>Click on an icon in the talent tree and enter a number, or alternatively use the drop down boxes.</t>
  </si>
  <si>
    <t>Talent Points Remaining:</t>
  </si>
  <si>
    <t>Are you a Goblin?</t>
  </si>
  <si>
    <t>What Weapon enchant are you using?</t>
  </si>
  <si>
    <t>Heartsong</t>
  </si>
  <si>
    <t>Power Torrent</t>
  </si>
  <si>
    <t>Hurricane</t>
  </si>
  <si>
    <t>This enchant is almost useless to us compared to the other two. Since our main use for haste right now is to get to the HoT breakpoints, you'll end up only reaching the breakpoint 25% of the time.</t>
  </si>
  <si>
    <t>Enchant your weapon with Heartsong. It is cheap, it is good, it works.</t>
  </si>
  <si>
    <t>Tips and Recommendations:</t>
  </si>
  <si>
    <t>Your haste is in the optimal range for the current tier; your Riptide, Earthliving Weapon effect and Healing Rain all have one extra tick.</t>
  </si>
  <si>
    <t>Your haste is over the optimal range of around 916 and you haven't got enough for the 2005 haste breakpoint. This haste isn't wasted because your spells will still cast faster, but stats like mastery or crit would probably be better.</t>
  </si>
  <si>
    <t>Your haste is within the optimal range for the 2005 haste breakpoint, however, losing haste and going back down to the 916 breakpoint may be beneficial to you depending on what content you are doing. Haste is generally better for 25 man farm content.</t>
  </si>
  <si>
    <t>Your haste is above the optimal range for the 2005 haste breakpoint and you won't be able to get enough haste to reach the next. This haste isn't wasted because your spells will still cast faster, but you may find that stats like mastery and crit are more beneficial.</t>
  </si>
  <si>
    <t>Moonwell Chalice</t>
  </si>
  <si>
    <t>Fiery Quintessence</t>
  </si>
  <si>
    <t>Rune of Zeth</t>
  </si>
  <si>
    <t>Eye of Blazing Power</t>
  </si>
  <si>
    <t>HPS/Throughput</t>
  </si>
  <si>
    <t>Necromantic Focus</t>
  </si>
  <si>
    <t>Jaws of Defeat</t>
  </si>
  <si>
    <t>Assuming the proc is stacked to 10 just as the 20 seconds expires</t>
  </si>
  <si>
    <t>Eye of Blazing Power(H)</t>
  </si>
  <si>
    <t>Necromantic Focus(H)</t>
  </si>
  <si>
    <t>Jaws of Defeat(H)</t>
  </si>
  <si>
    <t>Because you need to DPS with Flame Shock to get the mastery, it isn't as good as it looks</t>
  </si>
  <si>
    <t>Version 1.4.4 ---- 8 August 2011 Update</t>
  </si>
</sst>
</file>

<file path=xl/styles.xml><?xml version="1.0" encoding="utf-8"?>
<styleSheet xmlns="http://schemas.openxmlformats.org/spreadsheetml/2006/main">
  <numFmts count="2">
    <numFmt numFmtId="164" formatCode="0.0"/>
    <numFmt numFmtId="165" formatCode="0.0%"/>
  </numFmts>
  <fonts count="20">
    <font>
      <sz val="11"/>
      <color theme="1"/>
      <name val="Calibri"/>
      <family val="2"/>
      <scheme val="minor"/>
    </font>
    <font>
      <sz val="18"/>
      <color theme="1"/>
      <name val="Calibri"/>
      <family val="2"/>
      <scheme val="minor"/>
    </font>
    <font>
      <b/>
      <sz val="18"/>
      <color theme="1"/>
      <name val="Calibri"/>
      <family val="2"/>
    </font>
    <font>
      <b/>
      <sz val="11"/>
      <color theme="0"/>
      <name val="Calibri"/>
      <family val="2"/>
      <scheme val="minor"/>
    </font>
    <font>
      <sz val="9"/>
      <color indexed="81"/>
      <name val="Tahoma"/>
      <family val="2"/>
    </font>
    <font>
      <sz val="12"/>
      <color theme="1"/>
      <name val="Calibri"/>
      <family val="2"/>
      <scheme val="minor"/>
    </font>
    <font>
      <sz val="28"/>
      <color theme="1"/>
      <name val="Calibri"/>
      <family val="2"/>
      <scheme val="minor"/>
    </font>
    <font>
      <sz val="8"/>
      <color theme="1"/>
      <name val="Calibri"/>
      <family val="2"/>
      <scheme val="minor"/>
    </font>
    <font>
      <i/>
      <sz val="26"/>
      <color theme="1"/>
      <name val="Calibri"/>
      <family val="2"/>
      <scheme val="minor"/>
    </font>
    <font>
      <i/>
      <sz val="11"/>
      <color theme="1"/>
      <name val="Calibri"/>
      <family val="2"/>
      <scheme val="minor"/>
    </font>
    <font>
      <sz val="11"/>
      <color rgb="FFFFFFFF"/>
      <name val="Calibri"/>
      <family val="2"/>
      <scheme val="minor"/>
    </font>
    <font>
      <b/>
      <i/>
      <sz val="11"/>
      <color rgb="FFC00000"/>
      <name val="Calibri"/>
      <family val="2"/>
      <scheme val="minor"/>
    </font>
    <font>
      <sz val="9"/>
      <color indexed="81"/>
      <name val="Tahoma"/>
      <charset val="1"/>
    </font>
    <font>
      <sz val="26"/>
      <color theme="1"/>
      <name val="Calibri"/>
      <family val="2"/>
      <scheme val="minor"/>
    </font>
    <font>
      <sz val="10"/>
      <color theme="1"/>
      <name val="Calibri"/>
      <family val="2"/>
      <scheme val="minor"/>
    </font>
    <font>
      <sz val="10"/>
      <color theme="0"/>
      <name val="Calibri"/>
      <family val="2"/>
      <scheme val="minor"/>
    </font>
    <font>
      <sz val="8"/>
      <color theme="0"/>
      <name val="Calibri"/>
      <family val="2"/>
      <scheme val="minor"/>
    </font>
    <font>
      <sz val="11"/>
      <name val="Calibri"/>
      <family val="2"/>
      <scheme val="minor"/>
    </font>
    <font>
      <i/>
      <sz val="11"/>
      <name val="Calibri"/>
      <family val="2"/>
      <scheme val="minor"/>
    </font>
    <font>
      <b/>
      <sz val="14"/>
      <color theme="0"/>
      <name val="Calibri"/>
      <family val="2"/>
      <scheme val="minor"/>
    </font>
  </fonts>
  <fills count="10">
    <fill>
      <patternFill patternType="none"/>
    </fill>
    <fill>
      <patternFill patternType="gray125"/>
    </fill>
    <fill>
      <patternFill patternType="solid">
        <fgColor theme="4" tint="0.59999389629810485"/>
        <bgColor indexed="64"/>
      </patternFill>
    </fill>
    <fill>
      <patternFill patternType="solid">
        <fgColor theme="1"/>
        <bgColor indexed="64"/>
      </patternFill>
    </fill>
    <fill>
      <patternFill patternType="solid">
        <fgColor theme="6" tint="0.39997558519241921"/>
        <bgColor indexed="64"/>
      </patternFill>
    </fill>
    <fill>
      <patternFill patternType="solid">
        <fgColor theme="0"/>
        <bgColor indexed="64"/>
      </patternFill>
    </fill>
    <fill>
      <patternFill patternType="solid">
        <fgColor theme="5" tint="0.59999389629810485"/>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rgb="FF00B0F0"/>
        <bgColor indexed="64"/>
      </patternFill>
    </fill>
  </fills>
  <borders count="16">
    <border>
      <left/>
      <right/>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62">
    <xf numFmtId="0" fontId="0" fillId="0" borderId="0" xfId="0"/>
    <xf numFmtId="9" fontId="0" fillId="0" borderId="0" xfId="0" applyNumberFormat="1"/>
    <xf numFmtId="0" fontId="3" fillId="3" borderId="0" xfId="0" applyFont="1" applyFill="1"/>
    <xf numFmtId="0" fontId="3" fillId="3" borderId="0" xfId="0" applyFont="1" applyFill="1" applyAlignment="1"/>
    <xf numFmtId="0" fontId="0" fillId="2" borderId="7" xfId="0" applyFill="1" applyBorder="1"/>
    <xf numFmtId="0" fontId="0" fillId="6" borderId="9" xfId="0" applyFill="1" applyBorder="1" applyAlignment="1" applyProtection="1">
      <alignment horizontal="center"/>
      <protection locked="0"/>
    </xf>
    <xf numFmtId="0" fontId="0" fillId="6" borderId="2" xfId="0" applyFill="1" applyBorder="1" applyAlignment="1" applyProtection="1">
      <alignment horizontal="center"/>
      <protection locked="0"/>
    </xf>
    <xf numFmtId="0" fontId="0" fillId="6" borderId="5" xfId="0" applyFill="1" applyBorder="1" applyAlignment="1" applyProtection="1">
      <alignment horizontal="center"/>
      <protection locked="0"/>
    </xf>
    <xf numFmtId="0" fontId="0" fillId="6" borderId="4" xfId="0" applyFill="1" applyBorder="1" applyAlignment="1" applyProtection="1">
      <alignment horizontal="center"/>
      <protection locked="0"/>
    </xf>
    <xf numFmtId="0" fontId="0" fillId="0" borderId="0" xfId="0" applyProtection="1">
      <protection locked="0"/>
    </xf>
    <xf numFmtId="0" fontId="0" fillId="0" borderId="0" xfId="0" applyAlignment="1" applyProtection="1">
      <protection locked="0"/>
    </xf>
    <xf numFmtId="0" fontId="0" fillId="2" borderId="6" xfId="0" applyFill="1" applyBorder="1" applyProtection="1">
      <protection hidden="1"/>
    </xf>
    <xf numFmtId="10" fontId="0" fillId="2" borderId="6" xfId="0" applyNumberFormat="1" applyFill="1" applyBorder="1" applyProtection="1">
      <protection hidden="1"/>
    </xf>
    <xf numFmtId="1" fontId="0" fillId="2" borderId="6" xfId="0" applyNumberFormat="1" applyFill="1" applyBorder="1" applyProtection="1">
      <protection hidden="1"/>
    </xf>
    <xf numFmtId="2" fontId="0" fillId="0" borderId="0" xfId="0" applyNumberFormat="1"/>
    <xf numFmtId="164" fontId="0" fillId="0" borderId="0" xfId="0" applyNumberFormat="1"/>
    <xf numFmtId="0" fontId="0" fillId="7" borderId="0" xfId="0" applyFill="1"/>
    <xf numFmtId="164" fontId="0" fillId="7" borderId="0" xfId="0" applyNumberFormat="1" applyFill="1"/>
    <xf numFmtId="164" fontId="0" fillId="4" borderId="9" xfId="0" applyNumberFormat="1" applyFill="1" applyBorder="1"/>
    <xf numFmtId="164" fontId="0" fillId="4" borderId="2" xfId="0" applyNumberFormat="1" applyFill="1" applyBorder="1"/>
    <xf numFmtId="164" fontId="0" fillId="4" borderId="5" xfId="0" applyNumberFormat="1" applyFill="1" applyBorder="1"/>
    <xf numFmtId="164" fontId="0" fillId="8" borderId="0" xfId="0" applyNumberFormat="1" applyFill="1"/>
    <xf numFmtId="0" fontId="10" fillId="0" borderId="0" xfId="0" applyFont="1" applyAlignment="1">
      <alignment horizontal="center"/>
    </xf>
    <xf numFmtId="164" fontId="0" fillId="7" borderId="0" xfId="0" applyNumberFormat="1" applyFill="1" applyAlignment="1"/>
    <xf numFmtId="164" fontId="0" fillId="0" borderId="0" xfId="0" applyNumberFormat="1" applyFill="1" applyAlignment="1"/>
    <xf numFmtId="2" fontId="0" fillId="2" borderId="7" xfId="0" applyNumberFormat="1" applyFill="1" applyBorder="1" applyAlignment="1" applyProtection="1">
      <alignment horizontal="left"/>
      <protection hidden="1"/>
    </xf>
    <xf numFmtId="0" fontId="0" fillId="2" borderId="7" xfId="0" applyFill="1" applyBorder="1" applyAlignment="1" applyProtection="1">
      <protection hidden="1"/>
    </xf>
    <xf numFmtId="0" fontId="0" fillId="2" borderId="4" xfId="0" applyFill="1" applyBorder="1" applyProtection="1">
      <protection hidden="1"/>
    </xf>
    <xf numFmtId="1" fontId="0" fillId="6" borderId="9" xfId="0" applyNumberFormat="1" applyFill="1" applyBorder="1" applyAlignment="1" applyProtection="1">
      <alignment horizontal="center"/>
      <protection locked="0"/>
    </xf>
    <xf numFmtId="1" fontId="0" fillId="6" borderId="2" xfId="0" applyNumberFormat="1" applyFill="1" applyBorder="1" applyAlignment="1" applyProtection="1">
      <alignment horizontal="center"/>
      <protection locked="0"/>
    </xf>
    <xf numFmtId="164" fontId="11" fillId="7" borderId="0" xfId="0" applyNumberFormat="1" applyFont="1" applyFill="1" applyAlignment="1" applyProtection="1">
      <protection hidden="1"/>
    </xf>
    <xf numFmtId="164" fontId="11" fillId="0" borderId="0" xfId="0" applyNumberFormat="1" applyFont="1" applyFill="1" applyAlignment="1" applyProtection="1">
      <protection hidden="1"/>
    </xf>
    <xf numFmtId="0" fontId="0" fillId="0" borderId="0" xfId="0" applyFill="1"/>
    <xf numFmtId="164" fontId="0" fillId="0" borderId="0" xfId="0" applyNumberFormat="1" applyFill="1"/>
    <xf numFmtId="165" fontId="0" fillId="0" borderId="0" xfId="0" applyNumberFormat="1" applyFill="1"/>
    <xf numFmtId="0" fontId="0" fillId="0" borderId="0" xfId="0" applyFill="1" applyBorder="1"/>
    <xf numFmtId="0" fontId="0" fillId="0" borderId="0" xfId="0" applyFill="1" applyBorder="1" applyAlignment="1" applyProtection="1">
      <alignment horizontal="center"/>
      <protection locked="0"/>
    </xf>
    <xf numFmtId="0" fontId="6" fillId="0" borderId="0" xfId="0" applyFont="1" applyAlignment="1" applyProtection="1">
      <protection hidden="1"/>
    </xf>
    <xf numFmtId="0" fontId="7" fillId="0" borderId="0" xfId="0" applyFont="1" applyAlignment="1" applyProtection="1">
      <protection hidden="1"/>
    </xf>
    <xf numFmtId="0" fontId="3" fillId="3" borderId="4" xfId="0" applyFont="1" applyFill="1" applyBorder="1" applyAlignment="1" applyProtection="1">
      <protection hidden="1"/>
    </xf>
    <xf numFmtId="0" fontId="3" fillId="3" borderId="0" xfId="0" applyFont="1" applyFill="1" applyProtection="1">
      <protection hidden="1"/>
    </xf>
    <xf numFmtId="0" fontId="3" fillId="3" borderId="0" xfId="0" applyFont="1" applyFill="1" applyAlignment="1" applyProtection="1">
      <protection hidden="1"/>
    </xf>
    <xf numFmtId="0" fontId="0" fillId="4" borderId="9" xfId="0" applyFill="1" applyBorder="1" applyProtection="1">
      <protection hidden="1"/>
    </xf>
    <xf numFmtId="0" fontId="0" fillId="4" borderId="2" xfId="0" applyFill="1" applyBorder="1" applyProtection="1">
      <protection hidden="1"/>
    </xf>
    <xf numFmtId="0" fontId="0" fillId="4" borderId="5" xfId="0" applyFill="1" applyBorder="1" applyProtection="1">
      <protection hidden="1"/>
    </xf>
    <xf numFmtId="0" fontId="0" fillId="0" borderId="0" xfId="0" applyProtection="1">
      <protection hidden="1"/>
    </xf>
    <xf numFmtId="0" fontId="0" fillId="0" borderId="0" xfId="0" applyFill="1" applyBorder="1" applyProtection="1">
      <protection hidden="1"/>
    </xf>
    <xf numFmtId="0" fontId="0" fillId="4" borderId="12" xfId="0" applyFill="1" applyBorder="1" applyProtection="1">
      <protection hidden="1"/>
    </xf>
    <xf numFmtId="0" fontId="0" fillId="4" borderId="4" xfId="0" applyFill="1" applyBorder="1" applyProtection="1">
      <protection hidden="1"/>
    </xf>
    <xf numFmtId="9" fontId="3" fillId="3" borderId="0" xfId="0" applyNumberFormat="1" applyFont="1" applyFill="1" applyProtection="1">
      <protection hidden="1"/>
    </xf>
    <xf numFmtId="9" fontId="0" fillId="4" borderId="4" xfId="0" applyNumberFormat="1" applyFill="1" applyBorder="1" applyAlignment="1" applyProtection="1">
      <alignment horizontal="center"/>
      <protection hidden="1"/>
    </xf>
    <xf numFmtId="9" fontId="0" fillId="0" borderId="0" xfId="0" applyNumberFormat="1" applyProtection="1">
      <protection hidden="1"/>
    </xf>
    <xf numFmtId="0" fontId="0" fillId="0" borderId="0" xfId="0" applyAlignment="1" applyProtection="1">
      <alignment horizontal="center"/>
      <protection hidden="1"/>
    </xf>
    <xf numFmtId="0" fontId="0" fillId="0" borderId="0" xfId="0" applyFill="1" applyBorder="1" applyAlignment="1" applyProtection="1">
      <alignment horizontal="center"/>
      <protection hidden="1"/>
    </xf>
    <xf numFmtId="0" fontId="1" fillId="0" borderId="0" xfId="0" applyFont="1" applyProtection="1">
      <protection hidden="1"/>
    </xf>
    <xf numFmtId="0" fontId="2" fillId="0" borderId="0" xfId="0" applyFont="1" applyAlignment="1" applyProtection="1">
      <alignment horizontal="center" vertical="center"/>
      <protection hidden="1"/>
    </xf>
    <xf numFmtId="0" fontId="0" fillId="2" borderId="8" xfId="0" applyFill="1" applyBorder="1" applyProtection="1">
      <protection hidden="1"/>
    </xf>
    <xf numFmtId="2" fontId="0" fillId="0" borderId="0" xfId="0" applyNumberFormat="1" applyProtection="1">
      <protection hidden="1"/>
    </xf>
    <xf numFmtId="0" fontId="0" fillId="2" borderId="8" xfId="0" applyFill="1" applyBorder="1" applyAlignment="1" applyProtection="1">
      <protection hidden="1"/>
    </xf>
    <xf numFmtId="0" fontId="13" fillId="0" borderId="0" xfId="0" applyFont="1" applyProtection="1">
      <protection hidden="1"/>
    </xf>
    <xf numFmtId="0" fontId="14" fillId="0" borderId="0" xfId="0" applyFont="1" applyProtection="1">
      <protection hidden="1"/>
    </xf>
    <xf numFmtId="0" fontId="1" fillId="0" borderId="0" xfId="0" applyFont="1" applyBorder="1" applyAlignment="1" applyProtection="1">
      <protection hidden="1"/>
    </xf>
    <xf numFmtId="0" fontId="0" fillId="0" borderId="0" xfId="0" applyFont="1" applyProtection="1">
      <protection hidden="1"/>
    </xf>
    <xf numFmtId="0" fontId="15" fillId="0" borderId="0" xfId="0" applyFont="1" applyProtection="1">
      <protection hidden="1"/>
    </xf>
    <xf numFmtId="0" fontId="14" fillId="6" borderId="4" xfId="0" applyFont="1" applyFill="1" applyBorder="1" applyProtection="1">
      <protection locked="0" hidden="1"/>
    </xf>
    <xf numFmtId="0" fontId="0" fillId="4" borderId="3" xfId="0" applyFill="1" applyBorder="1" applyProtection="1">
      <protection hidden="1"/>
    </xf>
    <xf numFmtId="9" fontId="0" fillId="6" borderId="2" xfId="0" applyNumberFormat="1" applyFill="1" applyBorder="1" applyAlignment="1" applyProtection="1">
      <alignment horizontal="center"/>
      <protection locked="0"/>
    </xf>
    <xf numFmtId="0" fontId="0" fillId="4" borderId="15" xfId="0" applyFill="1" applyBorder="1" applyProtection="1">
      <protection hidden="1"/>
    </xf>
    <xf numFmtId="0" fontId="0" fillId="2" borderId="1" xfId="0" applyFill="1" applyBorder="1" applyAlignment="1" applyProtection="1">
      <alignment wrapText="1"/>
      <protection hidden="1"/>
    </xf>
    <xf numFmtId="0" fontId="0" fillId="2" borderId="0" xfId="0" applyFill="1" applyBorder="1" applyAlignment="1" applyProtection="1">
      <alignment wrapText="1"/>
      <protection hidden="1"/>
    </xf>
    <xf numFmtId="0" fontId="0" fillId="2" borderId="3" xfId="0" applyFill="1" applyBorder="1" applyAlignment="1" applyProtection="1">
      <alignment wrapText="1"/>
      <protection hidden="1"/>
    </xf>
    <xf numFmtId="0" fontId="0" fillId="0" borderId="0" xfId="0" applyFill="1" applyBorder="1" applyAlignment="1" applyProtection="1">
      <alignment wrapText="1"/>
      <protection hidden="1"/>
    </xf>
    <xf numFmtId="0" fontId="16" fillId="0" borderId="0" xfId="0" applyFont="1" applyFill="1" applyProtection="1">
      <protection hidden="1"/>
    </xf>
    <xf numFmtId="9" fontId="0" fillId="6" borderId="9" xfId="0" applyNumberFormat="1" applyFill="1" applyBorder="1" applyAlignment="1" applyProtection="1">
      <alignment horizontal="center"/>
      <protection locked="0"/>
    </xf>
    <xf numFmtId="9" fontId="0" fillId="6" borderId="9" xfId="0" applyNumberFormat="1" applyFill="1" applyBorder="1" applyAlignment="1" applyProtection="1">
      <alignment horizontal="center" wrapText="1"/>
      <protection hidden="1"/>
    </xf>
    <xf numFmtId="9" fontId="0" fillId="6" borderId="5" xfId="0" applyNumberFormat="1" applyFill="1" applyBorder="1" applyAlignment="1" applyProtection="1">
      <alignment horizontal="center" wrapText="1"/>
      <protection hidden="1"/>
    </xf>
    <xf numFmtId="9" fontId="0" fillId="2" borderId="9" xfId="0" applyNumberFormat="1" applyFill="1" applyBorder="1" applyAlignment="1" applyProtection="1">
      <alignment horizontal="center" wrapText="1"/>
      <protection hidden="1"/>
    </xf>
    <xf numFmtId="9" fontId="0" fillId="2" borderId="5" xfId="0" applyNumberFormat="1" applyFill="1" applyBorder="1" applyAlignment="1" applyProtection="1">
      <alignment horizontal="center" wrapText="1"/>
      <protection hidden="1"/>
    </xf>
    <xf numFmtId="0" fontId="0" fillId="2" borderId="4" xfId="0" applyFill="1" applyBorder="1" applyAlignment="1" applyProtection="1">
      <alignment horizontal="center" wrapText="1"/>
      <protection hidden="1"/>
    </xf>
    <xf numFmtId="0" fontId="0" fillId="2" borderId="10" xfId="0" applyFill="1" applyBorder="1" applyAlignment="1" applyProtection="1">
      <alignment horizontal="center" wrapText="1"/>
      <protection hidden="1"/>
    </xf>
    <xf numFmtId="0" fontId="0" fillId="2" borderId="11" xfId="0" applyFill="1" applyBorder="1" applyAlignment="1" applyProtection="1">
      <alignment horizontal="center" wrapText="1"/>
      <protection hidden="1"/>
    </xf>
    <xf numFmtId="0" fontId="0" fillId="2" borderId="12" xfId="0" applyFill="1" applyBorder="1" applyAlignment="1" applyProtection="1">
      <alignment horizontal="center" wrapText="1"/>
      <protection hidden="1"/>
    </xf>
    <xf numFmtId="0" fontId="0" fillId="2" borderId="1" xfId="0" applyFill="1" applyBorder="1" applyAlignment="1" applyProtection="1">
      <alignment horizontal="center" wrapText="1"/>
      <protection hidden="1"/>
    </xf>
    <xf numFmtId="0" fontId="0" fillId="2" borderId="0" xfId="0" applyFill="1" applyBorder="1" applyAlignment="1" applyProtection="1">
      <alignment horizontal="center" wrapText="1"/>
      <protection hidden="1"/>
    </xf>
    <xf numFmtId="0" fontId="0" fillId="2" borderId="3" xfId="0" applyFill="1" applyBorder="1" applyAlignment="1" applyProtection="1">
      <alignment horizontal="center" wrapText="1"/>
      <protection hidden="1"/>
    </xf>
    <xf numFmtId="0" fontId="0" fillId="2" borderId="13" xfId="0" applyFill="1" applyBorder="1" applyAlignment="1" applyProtection="1">
      <alignment horizontal="center" wrapText="1"/>
      <protection hidden="1"/>
    </xf>
    <xf numFmtId="0" fontId="0" fillId="2" borderId="14" xfId="0" applyFill="1" applyBorder="1" applyAlignment="1" applyProtection="1">
      <alignment horizontal="center" wrapText="1"/>
      <protection hidden="1"/>
    </xf>
    <xf numFmtId="0" fontId="0" fillId="2" borderId="15" xfId="0" applyFill="1" applyBorder="1" applyAlignment="1" applyProtection="1">
      <alignment horizontal="center" wrapText="1"/>
      <protection hidden="1"/>
    </xf>
    <xf numFmtId="0" fontId="0" fillId="5" borderId="0" xfId="0" applyFill="1" applyBorder="1" applyAlignment="1" applyProtection="1">
      <alignment horizontal="center"/>
      <protection hidden="1"/>
    </xf>
    <xf numFmtId="0" fontId="0" fillId="2" borderId="10" xfId="0" applyFill="1" applyBorder="1" applyAlignment="1" applyProtection="1">
      <alignment horizontal="center"/>
      <protection hidden="1"/>
    </xf>
    <xf numFmtId="0" fontId="0" fillId="2" borderId="11" xfId="0" applyFill="1" applyBorder="1" applyAlignment="1" applyProtection="1">
      <alignment horizontal="center"/>
      <protection hidden="1"/>
    </xf>
    <xf numFmtId="0" fontId="0" fillId="2" borderId="12" xfId="0" applyFill="1" applyBorder="1" applyAlignment="1" applyProtection="1">
      <alignment horizontal="center"/>
      <protection hidden="1"/>
    </xf>
    <xf numFmtId="0" fontId="0" fillId="2" borderId="4" xfId="0" applyFill="1" applyBorder="1" applyAlignment="1" applyProtection="1">
      <alignment horizontal="center"/>
      <protection hidden="1"/>
    </xf>
    <xf numFmtId="0" fontId="0" fillId="2" borderId="6" xfId="0" applyFill="1" applyBorder="1" applyAlignment="1" applyProtection="1">
      <alignment horizontal="center"/>
      <protection hidden="1"/>
    </xf>
    <xf numFmtId="0" fontId="0" fillId="2" borderId="8" xfId="0" applyFill="1" applyBorder="1" applyAlignment="1" applyProtection="1">
      <alignment horizontal="center"/>
      <protection hidden="1"/>
    </xf>
    <xf numFmtId="0" fontId="8" fillId="0" borderId="14" xfId="0" applyFont="1" applyBorder="1" applyAlignment="1" applyProtection="1">
      <alignment horizontal="center"/>
      <protection hidden="1"/>
    </xf>
    <xf numFmtId="0" fontId="5" fillId="0" borderId="0" xfId="0" applyFont="1" applyAlignment="1" applyProtection="1">
      <alignment horizontal="center" wrapText="1"/>
      <protection hidden="1"/>
    </xf>
    <xf numFmtId="0" fontId="3" fillId="3" borderId="0" xfId="0" applyFont="1" applyFill="1" applyAlignment="1" applyProtection="1">
      <alignment horizontal="center"/>
      <protection hidden="1"/>
    </xf>
    <xf numFmtId="0" fontId="0" fillId="9" borderId="10" xfId="0" applyFill="1" applyBorder="1" applyAlignment="1" applyProtection="1">
      <alignment horizontal="center" wrapText="1"/>
      <protection hidden="1"/>
    </xf>
    <xf numFmtId="0" fontId="0" fillId="9" borderId="12" xfId="0" applyFill="1" applyBorder="1" applyAlignment="1" applyProtection="1">
      <alignment horizontal="center" wrapText="1"/>
      <protection hidden="1"/>
    </xf>
    <xf numFmtId="0" fontId="0" fillId="9" borderId="13" xfId="0" applyFill="1" applyBorder="1" applyAlignment="1" applyProtection="1">
      <alignment horizontal="center" wrapText="1"/>
      <protection hidden="1"/>
    </xf>
    <xf numFmtId="0" fontId="0" fillId="9" borderId="15" xfId="0" applyFill="1" applyBorder="1" applyAlignment="1" applyProtection="1">
      <alignment horizontal="center" wrapText="1"/>
      <protection hidden="1"/>
    </xf>
    <xf numFmtId="0" fontId="9" fillId="7" borderId="0" xfId="0" applyFont="1" applyFill="1" applyAlignment="1">
      <alignment horizontal="center"/>
    </xf>
    <xf numFmtId="0" fontId="0" fillId="8" borderId="4" xfId="0" applyFill="1" applyBorder="1" applyAlignment="1">
      <alignment horizontal="center" wrapText="1"/>
    </xf>
    <xf numFmtId="0" fontId="0" fillId="9" borderId="10" xfId="0" applyFill="1" applyBorder="1" applyAlignment="1">
      <alignment horizontal="center" wrapText="1"/>
    </xf>
    <xf numFmtId="0" fontId="0" fillId="9" borderId="11" xfId="0" applyFill="1" applyBorder="1" applyAlignment="1">
      <alignment horizontal="center" wrapText="1"/>
    </xf>
    <xf numFmtId="0" fontId="0" fillId="9" borderId="12" xfId="0" applyFill="1" applyBorder="1" applyAlignment="1">
      <alignment horizontal="center" wrapText="1"/>
    </xf>
    <xf numFmtId="0" fontId="0" fillId="9" borderId="1" xfId="0" applyFill="1" applyBorder="1" applyAlignment="1">
      <alignment horizontal="center" wrapText="1"/>
    </xf>
    <xf numFmtId="0" fontId="0" fillId="9" borderId="0" xfId="0" applyFill="1" applyBorder="1" applyAlignment="1">
      <alignment horizontal="center" wrapText="1"/>
    </xf>
    <xf numFmtId="0" fontId="0" fillId="9" borderId="3" xfId="0" applyFill="1" applyBorder="1" applyAlignment="1">
      <alignment horizontal="center" wrapText="1"/>
    </xf>
    <xf numFmtId="0" fontId="0" fillId="9" borderId="13" xfId="0" applyFill="1" applyBorder="1" applyAlignment="1">
      <alignment horizontal="center" wrapText="1"/>
    </xf>
    <xf numFmtId="0" fontId="0" fillId="9" borderId="14" xfId="0" applyFill="1" applyBorder="1" applyAlignment="1">
      <alignment horizontal="center" wrapText="1"/>
    </xf>
    <xf numFmtId="0" fontId="0" fillId="9" borderId="15" xfId="0" applyFill="1" applyBorder="1" applyAlignment="1">
      <alignment horizontal="center" wrapText="1"/>
    </xf>
    <xf numFmtId="0" fontId="0" fillId="0" borderId="0" xfId="0" applyAlignment="1">
      <alignment horizontal="center" wrapText="1"/>
    </xf>
    <xf numFmtId="0" fontId="0" fillId="7" borderId="4" xfId="0" applyFill="1" applyBorder="1" applyAlignment="1">
      <alignment horizontal="center" wrapText="1"/>
    </xf>
    <xf numFmtId="0" fontId="0" fillId="6" borderId="9" xfId="0" applyFill="1" applyBorder="1" applyAlignment="1">
      <alignment horizontal="center" wrapText="1"/>
    </xf>
    <xf numFmtId="0" fontId="0" fillId="6" borderId="5" xfId="0" applyFill="1" applyBorder="1" applyAlignment="1">
      <alignment horizontal="center" wrapText="1"/>
    </xf>
    <xf numFmtId="0" fontId="0" fillId="4" borderId="9" xfId="0" applyFill="1" applyBorder="1" applyAlignment="1">
      <alignment horizontal="center" wrapText="1"/>
    </xf>
    <xf numFmtId="0" fontId="0" fillId="4" borderId="2" xfId="0" applyFill="1" applyBorder="1" applyAlignment="1">
      <alignment horizontal="center" wrapText="1"/>
    </xf>
    <xf numFmtId="0" fontId="0" fillId="4" borderId="5" xfId="0" applyFill="1" applyBorder="1" applyAlignment="1">
      <alignment horizontal="center" wrapText="1"/>
    </xf>
    <xf numFmtId="0" fontId="8" fillId="0" borderId="0" xfId="0" applyFont="1" applyAlignment="1">
      <alignment horizontal="center"/>
    </xf>
    <xf numFmtId="0" fontId="9" fillId="0" borderId="0" xfId="0" applyFont="1" applyAlignment="1">
      <alignment horizontal="center"/>
    </xf>
    <xf numFmtId="0" fontId="14" fillId="2" borderId="6" xfId="0" applyFont="1" applyFill="1" applyBorder="1" applyAlignment="1" applyProtection="1">
      <alignment horizontal="center"/>
      <protection hidden="1"/>
    </xf>
    <xf numFmtId="0" fontId="14" fillId="2" borderId="7" xfId="0" applyFont="1" applyFill="1" applyBorder="1" applyAlignment="1" applyProtection="1">
      <alignment horizontal="center"/>
      <protection hidden="1"/>
    </xf>
    <xf numFmtId="0" fontId="14" fillId="2" borderId="8" xfId="0" applyFont="1" applyFill="1" applyBorder="1" applyAlignment="1" applyProtection="1">
      <alignment horizontal="center"/>
      <protection hidden="1"/>
    </xf>
    <xf numFmtId="0" fontId="9" fillId="0" borderId="0" xfId="0" applyFont="1" applyAlignment="1" applyProtection="1">
      <alignment horizontal="center" vertical="center" wrapText="1"/>
      <protection hidden="1"/>
    </xf>
    <xf numFmtId="0" fontId="8" fillId="0" borderId="0" xfId="0" applyFont="1" applyAlignment="1" applyProtection="1">
      <alignment horizontal="center"/>
      <protection hidden="1"/>
    </xf>
    <xf numFmtId="0" fontId="0" fillId="4" borderId="6" xfId="0" applyFill="1" applyBorder="1" applyAlignment="1" applyProtection="1">
      <alignment horizontal="center"/>
      <protection hidden="1"/>
    </xf>
    <xf numFmtId="0" fontId="0" fillId="4" borderId="7" xfId="0" applyFill="1" applyBorder="1" applyAlignment="1" applyProtection="1">
      <alignment horizontal="center"/>
      <protection hidden="1"/>
    </xf>
    <xf numFmtId="0" fontId="0" fillId="6" borderId="4" xfId="0" applyFill="1" applyBorder="1" applyAlignment="1" applyProtection="1">
      <alignment horizontal="center"/>
      <protection locked="0" hidden="1"/>
    </xf>
    <xf numFmtId="0" fontId="14" fillId="4" borderId="4" xfId="0" applyFont="1" applyFill="1" applyBorder="1" applyAlignment="1" applyProtection="1">
      <alignment horizontal="center"/>
      <protection hidden="1"/>
    </xf>
    <xf numFmtId="0" fontId="1" fillId="2" borderId="6" xfId="0" applyFont="1" applyFill="1" applyBorder="1" applyAlignment="1" applyProtection="1">
      <alignment horizontal="center"/>
      <protection hidden="1"/>
    </xf>
    <xf numFmtId="0" fontId="1" fillId="2" borderId="7" xfId="0" applyFont="1" applyFill="1" applyBorder="1" applyAlignment="1" applyProtection="1">
      <alignment horizontal="center"/>
      <protection hidden="1"/>
    </xf>
    <xf numFmtId="0" fontId="1" fillId="2" borderId="8" xfId="0" applyFont="1" applyFill="1" applyBorder="1" applyAlignment="1" applyProtection="1">
      <alignment horizontal="center"/>
      <protection hidden="1"/>
    </xf>
    <xf numFmtId="0" fontId="1" fillId="0" borderId="0" xfId="0" applyFont="1" applyBorder="1" applyAlignment="1" applyProtection="1">
      <alignment horizontal="center"/>
      <protection hidden="1"/>
    </xf>
    <xf numFmtId="0" fontId="14" fillId="0" borderId="7" xfId="0" applyFont="1" applyBorder="1" applyAlignment="1" applyProtection="1">
      <alignment horizontal="center"/>
      <protection hidden="1"/>
    </xf>
    <xf numFmtId="0" fontId="14" fillId="6" borderId="4" xfId="0" applyFont="1" applyFill="1" applyBorder="1" applyAlignment="1" applyProtection="1">
      <alignment horizontal="center"/>
      <protection hidden="1"/>
    </xf>
    <xf numFmtId="0" fontId="14" fillId="0" borderId="11" xfId="0" applyFont="1" applyBorder="1" applyAlignment="1" applyProtection="1">
      <alignment horizontal="center"/>
      <protection hidden="1"/>
    </xf>
    <xf numFmtId="0" fontId="0" fillId="2" borderId="13" xfId="0" applyFill="1" applyBorder="1" applyAlignment="1" applyProtection="1">
      <alignment horizontal="center"/>
      <protection hidden="1"/>
    </xf>
    <xf numFmtId="0" fontId="0" fillId="2" borderId="14" xfId="0" applyFill="1" applyBorder="1" applyAlignment="1" applyProtection="1">
      <alignment horizontal="center"/>
      <protection hidden="1"/>
    </xf>
    <xf numFmtId="0" fontId="0" fillId="2" borderId="15" xfId="0" applyFill="1" applyBorder="1" applyAlignment="1" applyProtection="1">
      <alignment horizontal="center"/>
      <protection hidden="1"/>
    </xf>
    <xf numFmtId="0" fontId="9" fillId="0" borderId="0" xfId="0" applyFont="1" applyFill="1" applyAlignment="1">
      <alignment horizontal="center"/>
    </xf>
    <xf numFmtId="0" fontId="17" fillId="0" borderId="0" xfId="0" applyFont="1" applyFill="1"/>
    <xf numFmtId="0" fontId="17" fillId="0" borderId="0" xfId="0" applyFont="1" applyFill="1" applyAlignment="1"/>
    <xf numFmtId="164" fontId="17" fillId="0" borderId="0" xfId="0" applyNumberFormat="1" applyFont="1" applyFill="1"/>
    <xf numFmtId="0" fontId="17" fillId="7" borderId="0" xfId="0" applyFont="1" applyFill="1"/>
    <xf numFmtId="164" fontId="17" fillId="7" borderId="0" xfId="0" applyNumberFormat="1" applyFont="1" applyFill="1"/>
    <xf numFmtId="0" fontId="17" fillId="7" borderId="0" xfId="0" applyFont="1" applyFill="1" applyAlignment="1"/>
    <xf numFmtId="164" fontId="3" fillId="3" borderId="0" xfId="0" applyNumberFormat="1" applyFont="1" applyFill="1" applyAlignment="1"/>
    <xf numFmtId="0" fontId="0" fillId="6" borderId="5" xfId="0" applyNumberFormat="1" applyFill="1" applyBorder="1" applyAlignment="1">
      <alignment horizontal="center"/>
    </xf>
    <xf numFmtId="0" fontId="0" fillId="7" borderId="14" xfId="0" applyFill="1" applyBorder="1"/>
    <xf numFmtId="164" fontId="0" fillId="7" borderId="14" xfId="0" applyNumberFormat="1" applyFill="1" applyBorder="1"/>
    <xf numFmtId="164" fontId="11" fillId="7" borderId="14" xfId="0" applyNumberFormat="1" applyFont="1" applyFill="1" applyBorder="1" applyAlignment="1" applyProtection="1">
      <protection hidden="1"/>
    </xf>
    <xf numFmtId="164" fontId="0" fillId="7" borderId="14" xfId="0" applyNumberFormat="1" applyFill="1" applyBorder="1" applyAlignment="1"/>
    <xf numFmtId="0" fontId="18" fillId="7" borderId="14" xfId="0" applyFont="1" applyFill="1" applyBorder="1" applyAlignment="1">
      <alignment horizontal="center"/>
    </xf>
    <xf numFmtId="0" fontId="17" fillId="7" borderId="14" xfId="0" applyFont="1" applyFill="1" applyBorder="1"/>
    <xf numFmtId="164" fontId="17" fillId="7" borderId="14" xfId="0" applyNumberFormat="1" applyFont="1" applyFill="1" applyBorder="1"/>
    <xf numFmtId="0" fontId="17" fillId="7" borderId="14" xfId="0" applyFont="1" applyFill="1" applyBorder="1" applyAlignment="1"/>
    <xf numFmtId="0" fontId="19" fillId="3" borderId="0" xfId="0" applyFont="1" applyFill="1" applyAlignment="1"/>
    <xf numFmtId="0" fontId="3" fillId="3" borderId="6" xfId="0" applyFont="1" applyFill="1" applyBorder="1" applyAlignment="1" applyProtection="1">
      <alignment horizontal="center"/>
      <protection hidden="1"/>
    </xf>
    <xf numFmtId="0" fontId="3" fillId="3" borderId="7" xfId="0" applyFont="1" applyFill="1" applyBorder="1" applyAlignment="1" applyProtection="1">
      <alignment horizontal="center"/>
      <protection hidden="1"/>
    </xf>
    <xf numFmtId="0" fontId="3" fillId="3" borderId="8" xfId="0" applyFont="1" applyFill="1" applyBorder="1" applyAlignment="1" applyProtection="1">
      <alignment horizontal="center"/>
      <protection hidden="1"/>
    </xf>
  </cellXfs>
  <cellStyles count="1">
    <cellStyle name="Normal" xfId="0" builtinId="0"/>
  </cellStyles>
  <dxfs count="3">
    <dxf>
      <font>
        <b val="0"/>
        <i/>
        <strike val="0"/>
        <u val="double"/>
      </font>
      <fill>
        <patternFill>
          <bgColor theme="4" tint="0.59996337778862885"/>
        </patternFill>
      </fill>
      <border>
        <left/>
        <right/>
        <top/>
        <bottom/>
        <vertical/>
        <horizontal/>
      </border>
    </dxf>
    <dxf>
      <font>
        <b val="0"/>
        <i/>
        <strike val="0"/>
        <u val="double"/>
      </font>
      <fill>
        <patternFill>
          <bgColor theme="4" tint="0.59996337778862885"/>
        </patternFill>
      </fill>
      <border>
        <left/>
        <right/>
        <top/>
        <bottom/>
        <vertical/>
        <horizontal/>
      </border>
    </dxf>
    <dxf>
      <font>
        <strike val="0"/>
      </font>
      <fill>
        <patternFill>
          <bgColor theme="4" tint="0.59996337778862885"/>
        </patternFill>
      </fill>
      <border>
        <left style="thin">
          <color auto="1"/>
        </left>
        <right style="thin">
          <color auto="1"/>
        </right>
        <top style="thin">
          <color auto="1"/>
        </top>
        <bottom style="thin">
          <color auto="1"/>
        </bottom>
        <vertical/>
        <horizontal/>
      </border>
    </dxf>
  </dxfs>
  <tableStyles count="0" defaultTableStyle="TableStyleMedium9" defaultPivotStyle="PivotStyleLight16"/>
  <colors>
    <mruColors>
      <color rgb="FFDEA900"/>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Trinket List &amp; Stat Weights'!A1"/></Relationships>
</file>

<file path=xl/drawings/_rels/drawing2.xml.rels><?xml version="1.0" encoding="UTF-8" standalone="yes"?>
<Relationships xmlns="http://schemas.openxmlformats.org/package/2006/relationships"><Relationship Id="rId3" Type="http://schemas.openxmlformats.org/officeDocument/2006/relationships/hyperlink" Target="#'Talent Calculator'!A1"/><Relationship Id="rId2" Type="http://schemas.openxmlformats.org/officeDocument/2006/relationships/hyperlink" Target="#'Stats &amp; Buffs'!A1"/><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6" Type="http://schemas.openxmlformats.org/officeDocument/2006/relationships/hyperlink" Target="#'Talent Calculator'!O22"/><Relationship Id="rId117" Type="http://schemas.openxmlformats.org/officeDocument/2006/relationships/image" Target="../media/image62.png"/><Relationship Id="rId21" Type="http://schemas.openxmlformats.org/officeDocument/2006/relationships/image" Target="../media/image14.png"/><Relationship Id="rId42" Type="http://schemas.openxmlformats.org/officeDocument/2006/relationships/hyperlink" Target="#'Talent Calculator'!X23"/><Relationship Id="rId47" Type="http://schemas.openxmlformats.org/officeDocument/2006/relationships/image" Target="../media/image27.png"/><Relationship Id="rId63" Type="http://schemas.openxmlformats.org/officeDocument/2006/relationships/image" Target="../media/image35.png"/><Relationship Id="rId68" Type="http://schemas.openxmlformats.org/officeDocument/2006/relationships/hyperlink" Target="#'Talent Calculator'!X36"/><Relationship Id="rId84" Type="http://schemas.openxmlformats.org/officeDocument/2006/relationships/hyperlink" Target="#'Talent Calculator'!F31"/><Relationship Id="rId89" Type="http://schemas.openxmlformats.org/officeDocument/2006/relationships/image" Target="../media/image48.png"/><Relationship Id="rId112" Type="http://schemas.openxmlformats.org/officeDocument/2006/relationships/hyperlink" Target="#'Talent Calculator'!O33"/><Relationship Id="rId16" Type="http://schemas.openxmlformats.org/officeDocument/2006/relationships/hyperlink" Target="#'Talent Calculator'!F19"/><Relationship Id="rId107" Type="http://schemas.openxmlformats.org/officeDocument/2006/relationships/image" Target="../media/image57.png"/><Relationship Id="rId11" Type="http://schemas.openxmlformats.org/officeDocument/2006/relationships/image" Target="../media/image9.png"/><Relationship Id="rId24" Type="http://schemas.openxmlformats.org/officeDocument/2006/relationships/hyperlink" Target="#'Talent Calculator'!O21"/><Relationship Id="rId32" Type="http://schemas.openxmlformats.org/officeDocument/2006/relationships/hyperlink" Target="#'Talent Calculator'!X18"/><Relationship Id="rId37" Type="http://schemas.openxmlformats.org/officeDocument/2006/relationships/image" Target="../media/image22.png"/><Relationship Id="rId40" Type="http://schemas.openxmlformats.org/officeDocument/2006/relationships/hyperlink" Target="#'Talent Calculator'!X22"/><Relationship Id="rId45" Type="http://schemas.openxmlformats.org/officeDocument/2006/relationships/image" Target="../media/image26.png"/><Relationship Id="rId53" Type="http://schemas.openxmlformats.org/officeDocument/2006/relationships/image" Target="../media/image30.png"/><Relationship Id="rId58" Type="http://schemas.openxmlformats.org/officeDocument/2006/relationships/hyperlink" Target="#'Talent Calculator'!X31"/><Relationship Id="rId66" Type="http://schemas.openxmlformats.org/officeDocument/2006/relationships/hyperlink" Target="#'Talent Calculator'!X35"/><Relationship Id="rId74" Type="http://schemas.openxmlformats.org/officeDocument/2006/relationships/hyperlink" Target="#'Talent Calculator'!F26"/><Relationship Id="rId79" Type="http://schemas.openxmlformats.org/officeDocument/2006/relationships/image" Target="../media/image43.png"/><Relationship Id="rId87" Type="http://schemas.openxmlformats.org/officeDocument/2006/relationships/image" Target="../media/image47.png"/><Relationship Id="rId102" Type="http://schemas.openxmlformats.org/officeDocument/2006/relationships/hyperlink" Target="#'Talent Calculator'!O28"/><Relationship Id="rId110" Type="http://schemas.openxmlformats.org/officeDocument/2006/relationships/hyperlink" Target="#'Talent Calculator'!O32"/><Relationship Id="rId115" Type="http://schemas.openxmlformats.org/officeDocument/2006/relationships/image" Target="../media/image61.png"/><Relationship Id="rId5" Type="http://schemas.openxmlformats.org/officeDocument/2006/relationships/image" Target="../media/image6.png"/><Relationship Id="rId61" Type="http://schemas.openxmlformats.org/officeDocument/2006/relationships/image" Target="../media/image34.png"/><Relationship Id="rId82" Type="http://schemas.openxmlformats.org/officeDocument/2006/relationships/hyperlink" Target="#'Talent Calculator'!F30"/><Relationship Id="rId90" Type="http://schemas.openxmlformats.org/officeDocument/2006/relationships/hyperlink" Target="#'Talent Calculator'!F34"/><Relationship Id="rId95" Type="http://schemas.openxmlformats.org/officeDocument/2006/relationships/image" Target="../media/image51.png"/><Relationship Id="rId19" Type="http://schemas.openxmlformats.org/officeDocument/2006/relationships/image" Target="../media/image13.png"/><Relationship Id="rId14" Type="http://schemas.openxmlformats.org/officeDocument/2006/relationships/hyperlink" Target="#'Talent Calculator'!F20"/><Relationship Id="rId22" Type="http://schemas.openxmlformats.org/officeDocument/2006/relationships/hyperlink" Target="#'Talent Calculator'!O20"/><Relationship Id="rId27" Type="http://schemas.openxmlformats.org/officeDocument/2006/relationships/image" Target="../media/image17.png"/><Relationship Id="rId30" Type="http://schemas.openxmlformats.org/officeDocument/2006/relationships/hyperlink" Target="#'Talent Calculator'!O24"/><Relationship Id="rId35" Type="http://schemas.openxmlformats.org/officeDocument/2006/relationships/image" Target="../media/image21.png"/><Relationship Id="rId43" Type="http://schemas.openxmlformats.org/officeDocument/2006/relationships/image" Target="../media/image25.png"/><Relationship Id="rId48" Type="http://schemas.openxmlformats.org/officeDocument/2006/relationships/hyperlink" Target="#'Talent Calculator'!X26"/><Relationship Id="rId56" Type="http://schemas.openxmlformats.org/officeDocument/2006/relationships/hyperlink" Target="#'Talent Calculator'!X30"/><Relationship Id="rId64" Type="http://schemas.openxmlformats.org/officeDocument/2006/relationships/hyperlink" Target="#'Talent Calculator'!X34"/><Relationship Id="rId69" Type="http://schemas.openxmlformats.org/officeDocument/2006/relationships/image" Target="../media/image38.png"/><Relationship Id="rId77" Type="http://schemas.openxmlformats.org/officeDocument/2006/relationships/image" Target="../media/image42.png"/><Relationship Id="rId100" Type="http://schemas.openxmlformats.org/officeDocument/2006/relationships/hyperlink" Target="#'Talent Calculator'!O27"/><Relationship Id="rId105" Type="http://schemas.openxmlformats.org/officeDocument/2006/relationships/image" Target="../media/image56.png"/><Relationship Id="rId113" Type="http://schemas.openxmlformats.org/officeDocument/2006/relationships/image" Target="../media/image60.png"/><Relationship Id="rId118" Type="http://schemas.openxmlformats.org/officeDocument/2006/relationships/hyperlink" Target="#'Talent Calculator'!O36"/><Relationship Id="rId8" Type="http://schemas.openxmlformats.org/officeDocument/2006/relationships/hyperlink" Target="#'Talent Calculator'!F23"/><Relationship Id="rId51" Type="http://schemas.openxmlformats.org/officeDocument/2006/relationships/image" Target="../media/image29.png"/><Relationship Id="rId72" Type="http://schemas.openxmlformats.org/officeDocument/2006/relationships/hyperlink" Target="#'Talent Calculator'!F25"/><Relationship Id="rId80" Type="http://schemas.openxmlformats.org/officeDocument/2006/relationships/hyperlink" Target="#'Talent Calculator'!F29"/><Relationship Id="rId85" Type="http://schemas.openxmlformats.org/officeDocument/2006/relationships/image" Target="../media/image46.png"/><Relationship Id="rId93" Type="http://schemas.openxmlformats.org/officeDocument/2006/relationships/image" Target="../media/image50.png"/><Relationship Id="rId98" Type="http://schemas.openxmlformats.org/officeDocument/2006/relationships/hyperlink" Target="#'Talent Calculator'!O26"/><Relationship Id="rId3" Type="http://schemas.openxmlformats.org/officeDocument/2006/relationships/image" Target="../media/image5.png"/><Relationship Id="rId12" Type="http://schemas.openxmlformats.org/officeDocument/2006/relationships/hyperlink" Target="#'Talent Calculator'!F21"/><Relationship Id="rId17" Type="http://schemas.openxmlformats.org/officeDocument/2006/relationships/image" Target="../media/image12.png"/><Relationship Id="rId25" Type="http://schemas.openxmlformats.org/officeDocument/2006/relationships/image" Target="../media/image16.png"/><Relationship Id="rId33" Type="http://schemas.openxmlformats.org/officeDocument/2006/relationships/image" Target="../media/image20.jpeg"/><Relationship Id="rId38" Type="http://schemas.openxmlformats.org/officeDocument/2006/relationships/hyperlink" Target="#'Talent Calculator'!X21"/><Relationship Id="rId46" Type="http://schemas.openxmlformats.org/officeDocument/2006/relationships/hyperlink" Target="#'Talent Calculator'!X25"/><Relationship Id="rId59" Type="http://schemas.openxmlformats.org/officeDocument/2006/relationships/image" Target="../media/image33.png"/><Relationship Id="rId67" Type="http://schemas.openxmlformats.org/officeDocument/2006/relationships/image" Target="../media/image37.png"/><Relationship Id="rId103" Type="http://schemas.openxmlformats.org/officeDocument/2006/relationships/image" Target="../media/image55.png"/><Relationship Id="rId108" Type="http://schemas.openxmlformats.org/officeDocument/2006/relationships/hyperlink" Target="#'Talent Calculator'!O31"/><Relationship Id="rId116" Type="http://schemas.openxmlformats.org/officeDocument/2006/relationships/hyperlink" Target="#'Talent Calculator'!O35"/><Relationship Id="rId20" Type="http://schemas.openxmlformats.org/officeDocument/2006/relationships/hyperlink" Target="#'Talent Calculator'!O19"/><Relationship Id="rId41" Type="http://schemas.openxmlformats.org/officeDocument/2006/relationships/image" Target="../media/image24.png"/><Relationship Id="rId54" Type="http://schemas.openxmlformats.org/officeDocument/2006/relationships/hyperlink" Target="#'Talent Calculator'!X29"/><Relationship Id="rId62" Type="http://schemas.openxmlformats.org/officeDocument/2006/relationships/hyperlink" Target="#'Talent Calculator'!X33"/><Relationship Id="rId70" Type="http://schemas.openxmlformats.org/officeDocument/2006/relationships/hyperlink" Target="#'Talent Calculator'!X37"/><Relationship Id="rId75" Type="http://schemas.openxmlformats.org/officeDocument/2006/relationships/image" Target="../media/image41.png"/><Relationship Id="rId83" Type="http://schemas.openxmlformats.org/officeDocument/2006/relationships/image" Target="../media/image45.png"/><Relationship Id="rId88" Type="http://schemas.openxmlformats.org/officeDocument/2006/relationships/hyperlink" Target="#'Talent Calculator'!F32"/><Relationship Id="rId91" Type="http://schemas.openxmlformats.org/officeDocument/2006/relationships/image" Target="../media/image49.png"/><Relationship Id="rId96" Type="http://schemas.openxmlformats.org/officeDocument/2006/relationships/hyperlink" Target="#'Talent Calculator'!O25"/><Relationship Id="rId111" Type="http://schemas.openxmlformats.org/officeDocument/2006/relationships/image" Target="../media/image59.png"/><Relationship Id="rId1" Type="http://schemas.openxmlformats.org/officeDocument/2006/relationships/image" Target="../media/image3.png"/><Relationship Id="rId6" Type="http://schemas.openxmlformats.org/officeDocument/2006/relationships/hyperlink" Target="#'Talent Calculator'!F24"/><Relationship Id="rId15" Type="http://schemas.openxmlformats.org/officeDocument/2006/relationships/image" Target="../media/image11.png"/><Relationship Id="rId23" Type="http://schemas.openxmlformats.org/officeDocument/2006/relationships/image" Target="../media/image15.png"/><Relationship Id="rId28" Type="http://schemas.openxmlformats.org/officeDocument/2006/relationships/hyperlink" Target="#'Talent Calculator'!O23"/><Relationship Id="rId36" Type="http://schemas.openxmlformats.org/officeDocument/2006/relationships/hyperlink" Target="#'Talent Calculator'!X20"/><Relationship Id="rId49" Type="http://schemas.openxmlformats.org/officeDocument/2006/relationships/image" Target="../media/image28.png"/><Relationship Id="rId57" Type="http://schemas.openxmlformats.org/officeDocument/2006/relationships/image" Target="../media/image32.png"/><Relationship Id="rId106" Type="http://schemas.openxmlformats.org/officeDocument/2006/relationships/hyperlink" Target="#'Talent Calculator'!O30"/><Relationship Id="rId114" Type="http://schemas.openxmlformats.org/officeDocument/2006/relationships/hyperlink" Target="#'Talent Calculator'!O34"/><Relationship Id="rId119" Type="http://schemas.openxmlformats.org/officeDocument/2006/relationships/image" Target="../media/image63.png"/><Relationship Id="rId10" Type="http://schemas.openxmlformats.org/officeDocument/2006/relationships/hyperlink" Target="#'Talent Calculator'!F22"/><Relationship Id="rId31" Type="http://schemas.openxmlformats.org/officeDocument/2006/relationships/image" Target="../media/image19.png"/><Relationship Id="rId44" Type="http://schemas.openxmlformats.org/officeDocument/2006/relationships/hyperlink" Target="#'Talent Calculator'!X24"/><Relationship Id="rId52" Type="http://schemas.openxmlformats.org/officeDocument/2006/relationships/hyperlink" Target="#'Talent Calculator'!X28"/><Relationship Id="rId60" Type="http://schemas.openxmlformats.org/officeDocument/2006/relationships/hyperlink" Target="#'Talent Calculator'!X32"/><Relationship Id="rId65" Type="http://schemas.openxmlformats.org/officeDocument/2006/relationships/image" Target="../media/image36.png"/><Relationship Id="rId73" Type="http://schemas.openxmlformats.org/officeDocument/2006/relationships/image" Target="../media/image40.png"/><Relationship Id="rId78" Type="http://schemas.openxmlformats.org/officeDocument/2006/relationships/hyperlink" Target="#'Talent Calculator'!F28"/><Relationship Id="rId81" Type="http://schemas.openxmlformats.org/officeDocument/2006/relationships/image" Target="../media/image44.png"/><Relationship Id="rId86" Type="http://schemas.openxmlformats.org/officeDocument/2006/relationships/hyperlink" Target="#'Talent Calculator'!F33"/><Relationship Id="rId94" Type="http://schemas.openxmlformats.org/officeDocument/2006/relationships/hyperlink" Target="#'Talent Calculator'!F36"/><Relationship Id="rId99" Type="http://schemas.openxmlformats.org/officeDocument/2006/relationships/image" Target="../media/image53.png"/><Relationship Id="rId101" Type="http://schemas.openxmlformats.org/officeDocument/2006/relationships/image" Target="../media/image54.png"/><Relationship Id="rId4" Type="http://schemas.openxmlformats.org/officeDocument/2006/relationships/hyperlink" Target="#'Talent Calculator'!O18"/><Relationship Id="rId9" Type="http://schemas.openxmlformats.org/officeDocument/2006/relationships/image" Target="../media/image8.png"/><Relationship Id="rId13" Type="http://schemas.openxmlformats.org/officeDocument/2006/relationships/image" Target="../media/image10.png"/><Relationship Id="rId18" Type="http://schemas.openxmlformats.org/officeDocument/2006/relationships/hyperlink" Target="#'Talent Calculator'!F18"/><Relationship Id="rId39" Type="http://schemas.openxmlformats.org/officeDocument/2006/relationships/image" Target="../media/image23.png"/><Relationship Id="rId109" Type="http://schemas.openxmlformats.org/officeDocument/2006/relationships/image" Target="../media/image58.png"/><Relationship Id="rId34" Type="http://schemas.openxmlformats.org/officeDocument/2006/relationships/hyperlink" Target="#'Talent Calculator'!X19"/><Relationship Id="rId50" Type="http://schemas.openxmlformats.org/officeDocument/2006/relationships/hyperlink" Target="#'Talent Calculator'!X27"/><Relationship Id="rId55" Type="http://schemas.openxmlformats.org/officeDocument/2006/relationships/image" Target="../media/image31.png"/><Relationship Id="rId76" Type="http://schemas.openxmlformats.org/officeDocument/2006/relationships/hyperlink" Target="#'Talent Calculator'!F27"/><Relationship Id="rId97" Type="http://schemas.openxmlformats.org/officeDocument/2006/relationships/image" Target="../media/image52.png"/><Relationship Id="rId104" Type="http://schemas.openxmlformats.org/officeDocument/2006/relationships/hyperlink" Target="#'Talent Calculator'!O29"/><Relationship Id="rId120" Type="http://schemas.openxmlformats.org/officeDocument/2006/relationships/hyperlink" Target="#'Trinket List &amp; Stat Weights'!A1"/><Relationship Id="rId7" Type="http://schemas.openxmlformats.org/officeDocument/2006/relationships/image" Target="../media/image7.png"/><Relationship Id="rId71" Type="http://schemas.openxmlformats.org/officeDocument/2006/relationships/image" Target="../media/image39.png"/><Relationship Id="rId92" Type="http://schemas.openxmlformats.org/officeDocument/2006/relationships/hyperlink" Target="#'Talent Calculator'!F35"/><Relationship Id="rId2" Type="http://schemas.openxmlformats.org/officeDocument/2006/relationships/image" Target="../media/image4.png"/><Relationship Id="rId29" Type="http://schemas.openxmlformats.org/officeDocument/2006/relationships/image" Target="../media/image18.png"/></Relationships>
</file>

<file path=xl/drawings/drawing1.xml><?xml version="1.0" encoding="utf-8"?>
<xdr:wsDr xmlns:xdr="http://schemas.openxmlformats.org/drawingml/2006/spreadsheetDrawing" xmlns:a="http://schemas.openxmlformats.org/drawingml/2006/main">
  <xdr:twoCellAnchor>
    <xdr:from>
      <xdr:col>11</xdr:col>
      <xdr:colOff>381001</xdr:colOff>
      <xdr:row>47</xdr:row>
      <xdr:rowOff>57150</xdr:rowOff>
    </xdr:from>
    <xdr:to>
      <xdr:col>12</xdr:col>
      <xdr:colOff>590551</xdr:colOff>
      <xdr:row>49</xdr:row>
      <xdr:rowOff>47625</xdr:rowOff>
    </xdr:to>
    <xdr:sp macro="" textlink="">
      <xdr:nvSpPr>
        <xdr:cNvPr id="3" name="Rectangle 2">
          <a:hlinkClick xmlns:r="http://schemas.openxmlformats.org/officeDocument/2006/relationships" r:id="rId1"/>
        </xdr:cNvPr>
        <xdr:cNvSpPr/>
      </xdr:nvSpPr>
      <xdr:spPr>
        <a:xfrm>
          <a:off x="10582276" y="6800850"/>
          <a:ext cx="819150" cy="3714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en-GB" sz="1100"/>
            <a:t>Next Page</a:t>
          </a:r>
        </a:p>
      </xdr:txBody>
    </xdr:sp>
    <xdr:clientData/>
  </xdr:twoCellAnchor>
  <xdr:twoCellAnchor editAs="oneCell">
    <xdr:from>
      <xdr:col>1</xdr:col>
      <xdr:colOff>1504951</xdr:colOff>
      <xdr:row>12</xdr:row>
      <xdr:rowOff>0</xdr:rowOff>
    </xdr:from>
    <xdr:to>
      <xdr:col>1</xdr:col>
      <xdr:colOff>1895475</xdr:colOff>
      <xdr:row>16</xdr:row>
      <xdr:rowOff>9524</xdr:rowOff>
    </xdr:to>
    <xdr:pic>
      <xdr:nvPicPr>
        <xdr:cNvPr id="4"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3848101" y="2552700"/>
          <a:ext cx="390524" cy="390524"/>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904876</xdr:colOff>
      <xdr:row>56</xdr:row>
      <xdr:rowOff>190499</xdr:rowOff>
    </xdr:from>
    <xdr:to>
      <xdr:col>13</xdr:col>
      <xdr:colOff>180975</xdr:colOff>
      <xdr:row>59</xdr:row>
      <xdr:rowOff>152398</xdr:rowOff>
    </xdr:to>
    <xdr:pic>
      <xdr:nvPicPr>
        <xdr:cNvPr id="2050"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8963026" y="9382124"/>
          <a:ext cx="533399" cy="533399"/>
        </a:xfrm>
        <a:prstGeom prst="rect">
          <a:avLst/>
        </a:prstGeom>
        <a:noFill/>
      </xdr:spPr>
    </xdr:pic>
    <xdr:clientData/>
  </xdr:twoCellAnchor>
  <xdr:twoCellAnchor>
    <xdr:from>
      <xdr:col>11</xdr:col>
      <xdr:colOff>552450</xdr:colOff>
      <xdr:row>71</xdr:row>
      <xdr:rowOff>95250</xdr:rowOff>
    </xdr:from>
    <xdr:to>
      <xdr:col>13</xdr:col>
      <xdr:colOff>200025</xdr:colOff>
      <xdr:row>73</xdr:row>
      <xdr:rowOff>85725</xdr:rowOff>
    </xdr:to>
    <xdr:sp macro="" textlink="">
      <xdr:nvSpPr>
        <xdr:cNvPr id="5" name="Rectangle 4">
          <a:hlinkClick xmlns:r="http://schemas.openxmlformats.org/officeDocument/2006/relationships" r:id="rId2"/>
        </xdr:cNvPr>
        <xdr:cNvSpPr/>
      </xdr:nvSpPr>
      <xdr:spPr>
        <a:xfrm>
          <a:off x="8610600" y="12525375"/>
          <a:ext cx="1190625" cy="3714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en-GB" sz="1100"/>
            <a:t>Previous</a:t>
          </a:r>
          <a:r>
            <a:rPr lang="en-GB" sz="1100" baseline="0"/>
            <a:t> </a:t>
          </a:r>
          <a:r>
            <a:rPr lang="en-GB" sz="1100"/>
            <a:t>Page</a:t>
          </a:r>
        </a:p>
      </xdr:txBody>
    </xdr:sp>
    <xdr:clientData/>
  </xdr:twoCellAnchor>
  <xdr:twoCellAnchor>
    <xdr:from>
      <xdr:col>13</xdr:col>
      <xdr:colOff>371475</xdr:colOff>
      <xdr:row>71</xdr:row>
      <xdr:rowOff>95250</xdr:rowOff>
    </xdr:from>
    <xdr:to>
      <xdr:col>15</xdr:col>
      <xdr:colOff>57150</xdr:colOff>
      <xdr:row>73</xdr:row>
      <xdr:rowOff>85725</xdr:rowOff>
    </xdr:to>
    <xdr:sp macro="" textlink="">
      <xdr:nvSpPr>
        <xdr:cNvPr id="6" name="Rectangle 5">
          <a:hlinkClick xmlns:r="http://schemas.openxmlformats.org/officeDocument/2006/relationships" r:id="rId3"/>
        </xdr:cNvPr>
        <xdr:cNvSpPr/>
      </xdr:nvSpPr>
      <xdr:spPr>
        <a:xfrm>
          <a:off x="9686925" y="12144375"/>
          <a:ext cx="904875" cy="3714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en-GB" sz="1100" baseline="0"/>
            <a:t>Next </a:t>
          </a:r>
          <a:r>
            <a:rPr lang="en-GB" sz="1100"/>
            <a:t>Page</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18</xdr:col>
      <xdr:colOff>0</xdr:colOff>
      <xdr:row>3</xdr:row>
      <xdr:rowOff>0</xdr:rowOff>
    </xdr:from>
    <xdr:to>
      <xdr:col>27</xdr:col>
      <xdr:colOff>9525</xdr:colOff>
      <xdr:row>16</xdr:row>
      <xdr:rowOff>28575</xdr:rowOff>
    </xdr:to>
    <xdr:pic>
      <xdr:nvPicPr>
        <xdr:cNvPr id="2060" name="Picture 12" descr="http://static.mmo-champion.com/db/img/wowtal/backgrounds/shamanrestoration.png"/>
        <xdr:cNvPicPr>
          <a:picLocks noChangeAspect="1" noChangeArrowheads="1"/>
        </xdr:cNvPicPr>
      </xdr:nvPicPr>
      <xdr:blipFill>
        <a:blip xmlns:r="http://schemas.openxmlformats.org/officeDocument/2006/relationships" r:embed="rId1"/>
        <a:srcRect/>
        <a:stretch>
          <a:fillRect/>
        </a:stretch>
      </xdr:blipFill>
      <xdr:spPr bwMode="auto">
        <a:xfrm>
          <a:off x="5657850" y="809625"/>
          <a:ext cx="2838450" cy="3067050"/>
        </a:xfrm>
        <a:prstGeom prst="rect">
          <a:avLst/>
        </a:prstGeom>
        <a:noFill/>
      </xdr:spPr>
    </xdr:pic>
    <xdr:clientData/>
  </xdr:twoCellAnchor>
  <xdr:twoCellAnchor editAs="oneCell">
    <xdr:from>
      <xdr:col>9</xdr:col>
      <xdr:colOff>9525</xdr:colOff>
      <xdr:row>3</xdr:row>
      <xdr:rowOff>0</xdr:rowOff>
    </xdr:from>
    <xdr:to>
      <xdr:col>18</xdr:col>
      <xdr:colOff>28575</xdr:colOff>
      <xdr:row>16</xdr:row>
      <xdr:rowOff>28574</xdr:rowOff>
    </xdr:to>
    <xdr:pic>
      <xdr:nvPicPr>
        <xdr:cNvPr id="2059" name="Picture 11" descr="http://static.mmo-champion.com/db/img/wowtal/backgrounds/shamanenhancement.png"/>
        <xdr:cNvPicPr>
          <a:picLocks noChangeAspect="1" noChangeArrowheads="1"/>
        </xdr:cNvPicPr>
      </xdr:nvPicPr>
      <xdr:blipFill>
        <a:blip xmlns:r="http://schemas.openxmlformats.org/officeDocument/2006/relationships" r:embed="rId2"/>
        <a:srcRect/>
        <a:stretch>
          <a:fillRect/>
        </a:stretch>
      </xdr:blipFill>
      <xdr:spPr bwMode="auto">
        <a:xfrm>
          <a:off x="2838450" y="809625"/>
          <a:ext cx="2847975" cy="3067049"/>
        </a:xfrm>
        <a:prstGeom prst="rect">
          <a:avLst/>
        </a:prstGeom>
        <a:noFill/>
      </xdr:spPr>
    </xdr:pic>
    <xdr:clientData/>
  </xdr:twoCellAnchor>
  <xdr:twoCellAnchor editAs="oneCell">
    <xdr:from>
      <xdr:col>0</xdr:col>
      <xdr:colOff>9525</xdr:colOff>
      <xdr:row>3</xdr:row>
      <xdr:rowOff>0</xdr:rowOff>
    </xdr:from>
    <xdr:to>
      <xdr:col>9</xdr:col>
      <xdr:colOff>9524</xdr:colOff>
      <xdr:row>16</xdr:row>
      <xdr:rowOff>28575</xdr:rowOff>
    </xdr:to>
    <xdr:pic>
      <xdr:nvPicPr>
        <xdr:cNvPr id="2058" name="Picture 10" descr="http://static.mmo-champion.com/db/img/wowtal/backgrounds/shamanelementalcombat.png"/>
        <xdr:cNvPicPr>
          <a:picLocks noChangeAspect="1" noChangeArrowheads="1"/>
        </xdr:cNvPicPr>
      </xdr:nvPicPr>
      <xdr:blipFill>
        <a:blip xmlns:r="http://schemas.openxmlformats.org/officeDocument/2006/relationships" r:embed="rId3"/>
        <a:srcRect/>
        <a:stretch>
          <a:fillRect/>
        </a:stretch>
      </xdr:blipFill>
      <xdr:spPr bwMode="auto">
        <a:xfrm>
          <a:off x="9525" y="809625"/>
          <a:ext cx="2828924" cy="3067050"/>
        </a:xfrm>
        <a:prstGeom prst="rect">
          <a:avLst/>
        </a:prstGeom>
        <a:noFill/>
      </xdr:spPr>
    </xdr:pic>
    <xdr:clientData/>
  </xdr:twoCellAnchor>
  <xdr:twoCellAnchor editAs="oneCell">
    <xdr:from>
      <xdr:col>10</xdr:col>
      <xdr:colOff>0</xdr:colOff>
      <xdr:row>3</xdr:row>
      <xdr:rowOff>0</xdr:rowOff>
    </xdr:from>
    <xdr:to>
      <xdr:col>10</xdr:col>
      <xdr:colOff>304800</xdr:colOff>
      <xdr:row>4</xdr:row>
      <xdr:rowOff>9525</xdr:rowOff>
    </xdr:to>
    <xdr:pic>
      <xdr:nvPicPr>
        <xdr:cNvPr id="2061" name="Picture 13" descr="Spell fire flametounge.png">
          <a:hlinkClick xmlns:r="http://schemas.openxmlformats.org/officeDocument/2006/relationships" r:id="rId4"/>
        </xdr:cNvPr>
        <xdr:cNvPicPr>
          <a:picLocks noChangeAspect="1" noChangeArrowheads="1"/>
        </xdr:cNvPicPr>
      </xdr:nvPicPr>
      <xdr:blipFill>
        <a:blip xmlns:r="http://schemas.openxmlformats.org/officeDocument/2006/relationships" r:embed="rId5"/>
        <a:srcRect/>
        <a:stretch>
          <a:fillRect/>
        </a:stretch>
      </xdr:blipFill>
      <xdr:spPr bwMode="auto">
        <a:xfrm>
          <a:off x="3143250" y="809625"/>
          <a:ext cx="304800" cy="304800"/>
        </a:xfrm>
        <a:prstGeom prst="rect">
          <a:avLst/>
        </a:prstGeom>
        <a:noFill/>
      </xdr:spPr>
    </xdr:pic>
    <xdr:clientData/>
  </xdr:twoCellAnchor>
  <xdr:twoCellAnchor editAs="oneCell">
    <xdr:from>
      <xdr:col>7</xdr:col>
      <xdr:colOff>0</xdr:colOff>
      <xdr:row>5</xdr:row>
      <xdr:rowOff>0</xdr:rowOff>
    </xdr:from>
    <xdr:to>
      <xdr:col>7</xdr:col>
      <xdr:colOff>304800</xdr:colOff>
      <xdr:row>6</xdr:row>
      <xdr:rowOff>9525</xdr:rowOff>
    </xdr:to>
    <xdr:pic>
      <xdr:nvPicPr>
        <xdr:cNvPr id="15" name="Picture 9" descr="Spell nature elementalprecision 1.png">
          <a:hlinkClick xmlns:r="http://schemas.openxmlformats.org/officeDocument/2006/relationships" r:id="rId6"/>
        </xdr:cNvPr>
        <xdr:cNvPicPr>
          <a:picLocks noChangeAspect="1" noChangeArrowheads="1"/>
        </xdr:cNvPicPr>
      </xdr:nvPicPr>
      <xdr:blipFill>
        <a:blip xmlns:r="http://schemas.openxmlformats.org/officeDocument/2006/relationships" r:embed="rId7"/>
        <a:srcRect/>
        <a:stretch>
          <a:fillRect/>
        </a:stretch>
      </xdr:blipFill>
      <xdr:spPr bwMode="auto">
        <a:xfrm>
          <a:off x="2200275" y="1400175"/>
          <a:ext cx="304800" cy="304800"/>
        </a:xfrm>
        <a:prstGeom prst="rect">
          <a:avLst/>
        </a:prstGeom>
        <a:noFill/>
      </xdr:spPr>
    </xdr:pic>
    <xdr:clientData/>
  </xdr:twoCellAnchor>
  <xdr:twoCellAnchor editAs="oneCell">
    <xdr:from>
      <xdr:col>5</xdr:col>
      <xdr:colOff>0</xdr:colOff>
      <xdr:row>5</xdr:row>
      <xdr:rowOff>0</xdr:rowOff>
    </xdr:from>
    <xdr:to>
      <xdr:col>5</xdr:col>
      <xdr:colOff>304800</xdr:colOff>
      <xdr:row>6</xdr:row>
      <xdr:rowOff>9525</xdr:rowOff>
    </xdr:to>
    <xdr:pic>
      <xdr:nvPicPr>
        <xdr:cNvPr id="16" name="Picture 8" descr="Spell frost frostward.png">
          <a:hlinkClick xmlns:r="http://schemas.openxmlformats.org/officeDocument/2006/relationships" r:id="rId8"/>
        </xdr:cNvPr>
        <xdr:cNvPicPr>
          <a:picLocks noChangeAspect="1" noChangeArrowheads="1"/>
        </xdr:cNvPicPr>
      </xdr:nvPicPr>
      <xdr:blipFill>
        <a:blip xmlns:r="http://schemas.openxmlformats.org/officeDocument/2006/relationships" r:embed="rId9"/>
        <a:srcRect/>
        <a:stretch>
          <a:fillRect/>
        </a:stretch>
      </xdr:blipFill>
      <xdr:spPr bwMode="auto">
        <a:xfrm>
          <a:off x="1571625" y="1400175"/>
          <a:ext cx="304800" cy="304800"/>
        </a:xfrm>
        <a:prstGeom prst="rect">
          <a:avLst/>
        </a:prstGeom>
        <a:noFill/>
      </xdr:spPr>
    </xdr:pic>
    <xdr:clientData/>
  </xdr:twoCellAnchor>
  <xdr:twoCellAnchor editAs="oneCell">
    <xdr:from>
      <xdr:col>3</xdr:col>
      <xdr:colOff>0</xdr:colOff>
      <xdr:row>5</xdr:row>
      <xdr:rowOff>0</xdr:rowOff>
    </xdr:from>
    <xdr:to>
      <xdr:col>3</xdr:col>
      <xdr:colOff>304800</xdr:colOff>
      <xdr:row>6</xdr:row>
      <xdr:rowOff>9525</xdr:rowOff>
    </xdr:to>
    <xdr:pic>
      <xdr:nvPicPr>
        <xdr:cNvPr id="17" name="Picture 7" descr="Spell nature spiritarmor.png">
          <a:hlinkClick xmlns:r="http://schemas.openxmlformats.org/officeDocument/2006/relationships" r:id="rId10"/>
        </xdr:cNvPr>
        <xdr:cNvPicPr>
          <a:picLocks noChangeAspect="1" noChangeArrowheads="1"/>
        </xdr:cNvPicPr>
      </xdr:nvPicPr>
      <xdr:blipFill>
        <a:blip xmlns:r="http://schemas.openxmlformats.org/officeDocument/2006/relationships" r:embed="rId11"/>
        <a:srcRect/>
        <a:stretch>
          <a:fillRect/>
        </a:stretch>
      </xdr:blipFill>
      <xdr:spPr bwMode="auto">
        <a:xfrm>
          <a:off x="942975" y="1400175"/>
          <a:ext cx="304800" cy="304800"/>
        </a:xfrm>
        <a:prstGeom prst="rect">
          <a:avLst/>
        </a:prstGeom>
        <a:noFill/>
      </xdr:spPr>
    </xdr:pic>
    <xdr:clientData/>
  </xdr:twoCellAnchor>
  <xdr:twoCellAnchor editAs="oneCell">
    <xdr:from>
      <xdr:col>1</xdr:col>
      <xdr:colOff>0</xdr:colOff>
      <xdr:row>5</xdr:row>
      <xdr:rowOff>0</xdr:rowOff>
    </xdr:from>
    <xdr:to>
      <xdr:col>1</xdr:col>
      <xdr:colOff>304800</xdr:colOff>
      <xdr:row>6</xdr:row>
      <xdr:rowOff>9525</xdr:rowOff>
    </xdr:to>
    <xdr:pic>
      <xdr:nvPicPr>
        <xdr:cNvPr id="18" name="Picture 5" descr="Spell fire immolation.png">
          <a:hlinkClick xmlns:r="http://schemas.openxmlformats.org/officeDocument/2006/relationships" r:id="rId12"/>
        </xdr:cNvPr>
        <xdr:cNvPicPr>
          <a:picLocks noChangeAspect="1" noChangeArrowheads="1"/>
        </xdr:cNvPicPr>
      </xdr:nvPicPr>
      <xdr:blipFill>
        <a:blip xmlns:r="http://schemas.openxmlformats.org/officeDocument/2006/relationships" r:embed="rId13"/>
        <a:srcRect/>
        <a:stretch>
          <a:fillRect/>
        </a:stretch>
      </xdr:blipFill>
      <xdr:spPr bwMode="auto">
        <a:xfrm>
          <a:off x="314325" y="1400175"/>
          <a:ext cx="304800" cy="304800"/>
        </a:xfrm>
        <a:prstGeom prst="rect">
          <a:avLst/>
        </a:prstGeom>
        <a:noFill/>
      </xdr:spPr>
    </xdr:pic>
    <xdr:clientData/>
  </xdr:twoCellAnchor>
  <xdr:twoCellAnchor editAs="oneCell">
    <xdr:from>
      <xdr:col>5</xdr:col>
      <xdr:colOff>0</xdr:colOff>
      <xdr:row>3</xdr:row>
      <xdr:rowOff>0</xdr:rowOff>
    </xdr:from>
    <xdr:to>
      <xdr:col>5</xdr:col>
      <xdr:colOff>304800</xdr:colOff>
      <xdr:row>4</xdr:row>
      <xdr:rowOff>9525</xdr:rowOff>
    </xdr:to>
    <xdr:pic>
      <xdr:nvPicPr>
        <xdr:cNvPr id="19" name="Picture 4" descr="Spell fire fireball.png">
          <a:hlinkClick xmlns:r="http://schemas.openxmlformats.org/officeDocument/2006/relationships" r:id="rId14"/>
        </xdr:cNvPr>
        <xdr:cNvPicPr>
          <a:picLocks noChangeAspect="1" noChangeArrowheads="1"/>
        </xdr:cNvPicPr>
      </xdr:nvPicPr>
      <xdr:blipFill>
        <a:blip xmlns:r="http://schemas.openxmlformats.org/officeDocument/2006/relationships" r:embed="rId15"/>
        <a:srcRect/>
        <a:stretch>
          <a:fillRect/>
        </a:stretch>
      </xdr:blipFill>
      <xdr:spPr bwMode="auto">
        <a:xfrm>
          <a:off x="1571625" y="809625"/>
          <a:ext cx="304800" cy="304800"/>
        </a:xfrm>
        <a:prstGeom prst="rect">
          <a:avLst/>
        </a:prstGeom>
        <a:noFill/>
      </xdr:spPr>
    </xdr:pic>
    <xdr:clientData/>
  </xdr:twoCellAnchor>
  <xdr:twoCellAnchor editAs="oneCell">
    <xdr:from>
      <xdr:col>3</xdr:col>
      <xdr:colOff>0</xdr:colOff>
      <xdr:row>3</xdr:row>
      <xdr:rowOff>0</xdr:rowOff>
    </xdr:from>
    <xdr:to>
      <xdr:col>3</xdr:col>
      <xdr:colOff>304800</xdr:colOff>
      <xdr:row>4</xdr:row>
      <xdr:rowOff>9525</xdr:rowOff>
    </xdr:to>
    <xdr:pic>
      <xdr:nvPicPr>
        <xdr:cNvPr id="20" name="Picture 3" descr="Spell nature wispsplode.png">
          <a:hlinkClick xmlns:r="http://schemas.openxmlformats.org/officeDocument/2006/relationships" r:id="rId16"/>
        </xdr:cNvPr>
        <xdr:cNvPicPr>
          <a:picLocks noChangeAspect="1" noChangeArrowheads="1"/>
        </xdr:cNvPicPr>
      </xdr:nvPicPr>
      <xdr:blipFill>
        <a:blip xmlns:r="http://schemas.openxmlformats.org/officeDocument/2006/relationships" r:embed="rId17"/>
        <a:srcRect/>
        <a:stretch>
          <a:fillRect/>
        </a:stretch>
      </xdr:blipFill>
      <xdr:spPr bwMode="auto">
        <a:xfrm>
          <a:off x="942975" y="809625"/>
          <a:ext cx="304800" cy="304800"/>
        </a:xfrm>
        <a:prstGeom prst="rect">
          <a:avLst/>
        </a:prstGeom>
        <a:noFill/>
      </xdr:spPr>
    </xdr:pic>
    <xdr:clientData/>
  </xdr:twoCellAnchor>
  <xdr:twoCellAnchor editAs="oneCell">
    <xdr:from>
      <xdr:col>1</xdr:col>
      <xdr:colOff>0</xdr:colOff>
      <xdr:row>3</xdr:row>
      <xdr:rowOff>0</xdr:rowOff>
    </xdr:from>
    <xdr:to>
      <xdr:col>1</xdr:col>
      <xdr:colOff>304800</xdr:colOff>
      <xdr:row>4</xdr:row>
      <xdr:rowOff>9525</xdr:rowOff>
    </xdr:to>
    <xdr:pic>
      <xdr:nvPicPr>
        <xdr:cNvPr id="21" name="Picture 2" descr="Spell nature astralrecalgroup.png">
          <a:hlinkClick xmlns:r="http://schemas.openxmlformats.org/officeDocument/2006/relationships" r:id="rId18"/>
        </xdr:cNvPr>
        <xdr:cNvPicPr>
          <a:picLocks noChangeAspect="1" noChangeArrowheads="1"/>
        </xdr:cNvPicPr>
      </xdr:nvPicPr>
      <xdr:blipFill>
        <a:blip xmlns:r="http://schemas.openxmlformats.org/officeDocument/2006/relationships" r:embed="rId19"/>
        <a:srcRect/>
        <a:stretch>
          <a:fillRect/>
        </a:stretch>
      </xdr:blipFill>
      <xdr:spPr bwMode="auto">
        <a:xfrm>
          <a:off x="314325" y="809625"/>
          <a:ext cx="304800" cy="304800"/>
        </a:xfrm>
        <a:prstGeom prst="rect">
          <a:avLst/>
        </a:prstGeom>
        <a:noFill/>
      </xdr:spPr>
    </xdr:pic>
    <xdr:clientData/>
  </xdr:twoCellAnchor>
  <xdr:twoCellAnchor editAs="oneCell">
    <xdr:from>
      <xdr:col>12</xdr:col>
      <xdr:colOff>0</xdr:colOff>
      <xdr:row>3</xdr:row>
      <xdr:rowOff>0</xdr:rowOff>
    </xdr:from>
    <xdr:to>
      <xdr:col>12</xdr:col>
      <xdr:colOff>304800</xdr:colOff>
      <xdr:row>4</xdr:row>
      <xdr:rowOff>9525</xdr:rowOff>
    </xdr:to>
    <xdr:pic>
      <xdr:nvPicPr>
        <xdr:cNvPr id="2062" name="Picture 14" descr="Spell shaman focusedstrikes.png">
          <a:hlinkClick xmlns:r="http://schemas.openxmlformats.org/officeDocument/2006/relationships" r:id="rId20"/>
        </xdr:cNvPr>
        <xdr:cNvPicPr>
          <a:picLocks noChangeAspect="1" noChangeArrowheads="1"/>
        </xdr:cNvPicPr>
      </xdr:nvPicPr>
      <xdr:blipFill>
        <a:blip xmlns:r="http://schemas.openxmlformats.org/officeDocument/2006/relationships" r:embed="rId21"/>
        <a:srcRect/>
        <a:stretch>
          <a:fillRect/>
        </a:stretch>
      </xdr:blipFill>
      <xdr:spPr bwMode="auto">
        <a:xfrm>
          <a:off x="3771900" y="809625"/>
          <a:ext cx="304800" cy="304800"/>
        </a:xfrm>
        <a:prstGeom prst="rect">
          <a:avLst/>
        </a:prstGeom>
        <a:noFill/>
      </xdr:spPr>
    </xdr:pic>
    <xdr:clientData/>
  </xdr:twoCellAnchor>
  <xdr:twoCellAnchor editAs="oneCell">
    <xdr:from>
      <xdr:col>14</xdr:col>
      <xdr:colOff>0</xdr:colOff>
      <xdr:row>3</xdr:row>
      <xdr:rowOff>0</xdr:rowOff>
    </xdr:from>
    <xdr:to>
      <xdr:col>14</xdr:col>
      <xdr:colOff>304800</xdr:colOff>
      <xdr:row>4</xdr:row>
      <xdr:rowOff>9525</xdr:rowOff>
    </xdr:to>
    <xdr:pic>
      <xdr:nvPicPr>
        <xdr:cNvPr id="2063" name="Picture 15" descr="Spell nature lightningshield.png">
          <a:hlinkClick xmlns:r="http://schemas.openxmlformats.org/officeDocument/2006/relationships" r:id="rId22"/>
        </xdr:cNvPr>
        <xdr:cNvPicPr>
          <a:picLocks noChangeAspect="1" noChangeArrowheads="1"/>
        </xdr:cNvPicPr>
      </xdr:nvPicPr>
      <xdr:blipFill>
        <a:blip xmlns:r="http://schemas.openxmlformats.org/officeDocument/2006/relationships" r:embed="rId23"/>
        <a:srcRect/>
        <a:stretch>
          <a:fillRect/>
        </a:stretch>
      </xdr:blipFill>
      <xdr:spPr bwMode="auto">
        <a:xfrm>
          <a:off x="4400550" y="809625"/>
          <a:ext cx="304800" cy="304800"/>
        </a:xfrm>
        <a:prstGeom prst="rect">
          <a:avLst/>
        </a:prstGeom>
        <a:noFill/>
      </xdr:spPr>
    </xdr:pic>
    <xdr:clientData/>
  </xdr:twoCellAnchor>
  <xdr:twoCellAnchor editAs="oneCell">
    <xdr:from>
      <xdr:col>10</xdr:col>
      <xdr:colOff>0</xdr:colOff>
      <xdr:row>5</xdr:row>
      <xdr:rowOff>0</xdr:rowOff>
    </xdr:from>
    <xdr:to>
      <xdr:col>10</xdr:col>
      <xdr:colOff>304800</xdr:colOff>
      <xdr:row>6</xdr:row>
      <xdr:rowOff>9525</xdr:rowOff>
    </xdr:to>
    <xdr:pic>
      <xdr:nvPicPr>
        <xdr:cNvPr id="2064" name="Picture 16" descr="Spell fire elementaldevastation.png">
          <a:hlinkClick xmlns:r="http://schemas.openxmlformats.org/officeDocument/2006/relationships" r:id="rId24"/>
        </xdr:cNvPr>
        <xdr:cNvPicPr>
          <a:picLocks noChangeAspect="1" noChangeArrowheads="1"/>
        </xdr:cNvPicPr>
      </xdr:nvPicPr>
      <xdr:blipFill>
        <a:blip xmlns:r="http://schemas.openxmlformats.org/officeDocument/2006/relationships" r:embed="rId25"/>
        <a:srcRect/>
        <a:stretch>
          <a:fillRect/>
        </a:stretch>
      </xdr:blipFill>
      <xdr:spPr bwMode="auto">
        <a:xfrm>
          <a:off x="3143250" y="1400175"/>
          <a:ext cx="304800" cy="304800"/>
        </a:xfrm>
        <a:prstGeom prst="rect">
          <a:avLst/>
        </a:prstGeom>
        <a:noFill/>
      </xdr:spPr>
    </xdr:pic>
    <xdr:clientData/>
  </xdr:twoCellAnchor>
  <xdr:twoCellAnchor editAs="oneCell">
    <xdr:from>
      <xdr:col>12</xdr:col>
      <xdr:colOff>0</xdr:colOff>
      <xdr:row>5</xdr:row>
      <xdr:rowOff>0</xdr:rowOff>
    </xdr:from>
    <xdr:to>
      <xdr:col>12</xdr:col>
      <xdr:colOff>304800</xdr:colOff>
      <xdr:row>6</xdr:row>
      <xdr:rowOff>9525</xdr:rowOff>
    </xdr:to>
    <xdr:pic>
      <xdr:nvPicPr>
        <xdr:cNvPr id="2065" name="Picture 17" descr="Ability ghoulfrenzy.png">
          <a:hlinkClick xmlns:r="http://schemas.openxmlformats.org/officeDocument/2006/relationships" r:id="rId26"/>
        </xdr:cNvPr>
        <xdr:cNvPicPr>
          <a:picLocks noChangeAspect="1" noChangeArrowheads="1"/>
        </xdr:cNvPicPr>
      </xdr:nvPicPr>
      <xdr:blipFill>
        <a:blip xmlns:r="http://schemas.openxmlformats.org/officeDocument/2006/relationships" r:embed="rId27"/>
        <a:srcRect/>
        <a:stretch>
          <a:fillRect/>
        </a:stretch>
      </xdr:blipFill>
      <xdr:spPr bwMode="auto">
        <a:xfrm>
          <a:off x="3771900" y="1400175"/>
          <a:ext cx="304800" cy="304800"/>
        </a:xfrm>
        <a:prstGeom prst="rect">
          <a:avLst/>
        </a:prstGeom>
        <a:noFill/>
      </xdr:spPr>
    </xdr:pic>
    <xdr:clientData/>
  </xdr:twoCellAnchor>
  <xdr:twoCellAnchor editAs="oneCell">
    <xdr:from>
      <xdr:col>14</xdr:col>
      <xdr:colOff>0</xdr:colOff>
      <xdr:row>5</xdr:row>
      <xdr:rowOff>0</xdr:rowOff>
    </xdr:from>
    <xdr:to>
      <xdr:col>14</xdr:col>
      <xdr:colOff>304800</xdr:colOff>
      <xdr:row>6</xdr:row>
      <xdr:rowOff>9525</xdr:rowOff>
    </xdr:to>
    <xdr:pic>
      <xdr:nvPicPr>
        <xdr:cNvPr id="2066" name="Picture 18" descr="Spell lifegivingspeed.png">
          <a:hlinkClick xmlns:r="http://schemas.openxmlformats.org/officeDocument/2006/relationships" r:id="rId28"/>
        </xdr:cNvPr>
        <xdr:cNvPicPr>
          <a:picLocks noChangeAspect="1" noChangeArrowheads="1"/>
        </xdr:cNvPicPr>
      </xdr:nvPicPr>
      <xdr:blipFill>
        <a:blip xmlns:r="http://schemas.openxmlformats.org/officeDocument/2006/relationships" r:embed="rId29"/>
        <a:srcRect/>
        <a:stretch>
          <a:fillRect/>
        </a:stretch>
      </xdr:blipFill>
      <xdr:spPr bwMode="auto">
        <a:xfrm>
          <a:off x="4400550" y="1400175"/>
          <a:ext cx="304800" cy="304800"/>
        </a:xfrm>
        <a:prstGeom prst="rect">
          <a:avLst/>
        </a:prstGeom>
        <a:noFill/>
      </xdr:spPr>
    </xdr:pic>
    <xdr:clientData/>
  </xdr:twoCellAnchor>
  <xdr:twoCellAnchor editAs="oneCell">
    <xdr:from>
      <xdr:col>16</xdr:col>
      <xdr:colOff>0</xdr:colOff>
      <xdr:row>5</xdr:row>
      <xdr:rowOff>0</xdr:rowOff>
    </xdr:from>
    <xdr:to>
      <xdr:col>16</xdr:col>
      <xdr:colOff>304800</xdr:colOff>
      <xdr:row>6</xdr:row>
      <xdr:rowOff>9525</xdr:rowOff>
    </xdr:to>
    <xdr:pic>
      <xdr:nvPicPr>
        <xdr:cNvPr id="2067" name="Picture 19" descr="Spell nature agitatingtotem.png">
          <a:hlinkClick xmlns:r="http://schemas.openxmlformats.org/officeDocument/2006/relationships" r:id="rId30"/>
        </xdr:cNvPr>
        <xdr:cNvPicPr>
          <a:picLocks noChangeAspect="1" noChangeArrowheads="1"/>
        </xdr:cNvPicPr>
      </xdr:nvPicPr>
      <xdr:blipFill>
        <a:blip xmlns:r="http://schemas.openxmlformats.org/officeDocument/2006/relationships" r:embed="rId31"/>
        <a:srcRect/>
        <a:stretch>
          <a:fillRect/>
        </a:stretch>
      </xdr:blipFill>
      <xdr:spPr bwMode="auto">
        <a:xfrm>
          <a:off x="5029200" y="1400175"/>
          <a:ext cx="304800" cy="304800"/>
        </a:xfrm>
        <a:prstGeom prst="rect">
          <a:avLst/>
        </a:prstGeom>
        <a:noFill/>
      </xdr:spPr>
    </xdr:pic>
    <xdr:clientData/>
  </xdr:twoCellAnchor>
  <xdr:twoCellAnchor editAs="oneCell">
    <xdr:from>
      <xdr:col>19</xdr:col>
      <xdr:colOff>0</xdr:colOff>
      <xdr:row>3</xdr:row>
      <xdr:rowOff>0</xdr:rowOff>
    </xdr:from>
    <xdr:to>
      <xdr:col>19</xdr:col>
      <xdr:colOff>304800</xdr:colOff>
      <xdr:row>4</xdr:row>
      <xdr:rowOff>9525</xdr:rowOff>
    </xdr:to>
    <xdr:pic>
      <xdr:nvPicPr>
        <xdr:cNvPr id="2068" name="Picture 20" descr="Spell nature rune.png">
          <a:hlinkClick xmlns:r="http://schemas.openxmlformats.org/officeDocument/2006/relationships" r:id="rId32"/>
        </xdr:cNvPr>
        <xdr:cNvPicPr>
          <a:picLocks noChangeAspect="1" noChangeArrowheads="1"/>
        </xdr:cNvPicPr>
      </xdr:nvPicPr>
      <xdr:blipFill>
        <a:blip xmlns:r="http://schemas.openxmlformats.org/officeDocument/2006/relationships" r:embed="rId33"/>
        <a:srcRect/>
        <a:stretch>
          <a:fillRect/>
        </a:stretch>
      </xdr:blipFill>
      <xdr:spPr bwMode="auto">
        <a:xfrm>
          <a:off x="5972175" y="809625"/>
          <a:ext cx="304800" cy="304800"/>
        </a:xfrm>
        <a:prstGeom prst="rect">
          <a:avLst/>
        </a:prstGeom>
        <a:noFill/>
      </xdr:spPr>
    </xdr:pic>
    <xdr:clientData/>
  </xdr:twoCellAnchor>
  <xdr:twoCellAnchor editAs="oneCell">
    <xdr:from>
      <xdr:col>21</xdr:col>
      <xdr:colOff>0</xdr:colOff>
      <xdr:row>3</xdr:row>
      <xdr:rowOff>0</xdr:rowOff>
    </xdr:from>
    <xdr:to>
      <xdr:col>21</xdr:col>
      <xdr:colOff>304800</xdr:colOff>
      <xdr:row>4</xdr:row>
      <xdr:rowOff>9525</xdr:rowOff>
    </xdr:to>
    <xdr:pic>
      <xdr:nvPicPr>
        <xdr:cNvPr id="2069" name="Picture 21" descr="Spell frost manarecharge.png">
          <a:hlinkClick xmlns:r="http://schemas.openxmlformats.org/officeDocument/2006/relationships" r:id="rId34"/>
        </xdr:cNvPr>
        <xdr:cNvPicPr>
          <a:picLocks noChangeAspect="1" noChangeArrowheads="1"/>
        </xdr:cNvPicPr>
      </xdr:nvPicPr>
      <xdr:blipFill>
        <a:blip xmlns:r="http://schemas.openxmlformats.org/officeDocument/2006/relationships" r:embed="rId35"/>
        <a:srcRect/>
        <a:stretch>
          <a:fillRect/>
        </a:stretch>
      </xdr:blipFill>
      <xdr:spPr bwMode="auto">
        <a:xfrm>
          <a:off x="6600825" y="809625"/>
          <a:ext cx="304800" cy="304800"/>
        </a:xfrm>
        <a:prstGeom prst="rect">
          <a:avLst/>
        </a:prstGeom>
        <a:noFill/>
      </xdr:spPr>
    </xdr:pic>
    <xdr:clientData/>
  </xdr:twoCellAnchor>
  <xdr:twoCellAnchor editAs="oneCell">
    <xdr:from>
      <xdr:col>23</xdr:col>
      <xdr:colOff>0</xdr:colOff>
      <xdr:row>3</xdr:row>
      <xdr:rowOff>0</xdr:rowOff>
    </xdr:from>
    <xdr:to>
      <xdr:col>23</xdr:col>
      <xdr:colOff>304800</xdr:colOff>
      <xdr:row>4</xdr:row>
      <xdr:rowOff>9525</xdr:rowOff>
    </xdr:to>
    <xdr:pic>
      <xdr:nvPicPr>
        <xdr:cNvPr id="2070" name="Picture 22" descr="Spell nature wispsplodegreen.png">
          <a:hlinkClick xmlns:r="http://schemas.openxmlformats.org/officeDocument/2006/relationships" r:id="rId36"/>
        </xdr:cNvPr>
        <xdr:cNvPicPr>
          <a:picLocks noChangeAspect="1" noChangeArrowheads="1"/>
        </xdr:cNvPicPr>
      </xdr:nvPicPr>
      <xdr:blipFill>
        <a:blip xmlns:r="http://schemas.openxmlformats.org/officeDocument/2006/relationships" r:embed="rId37"/>
        <a:srcRect/>
        <a:stretch>
          <a:fillRect/>
        </a:stretch>
      </xdr:blipFill>
      <xdr:spPr bwMode="auto">
        <a:xfrm>
          <a:off x="7229475" y="809625"/>
          <a:ext cx="304800" cy="304800"/>
        </a:xfrm>
        <a:prstGeom prst="rect">
          <a:avLst/>
        </a:prstGeom>
        <a:noFill/>
      </xdr:spPr>
    </xdr:pic>
    <xdr:clientData/>
  </xdr:twoCellAnchor>
  <xdr:twoCellAnchor editAs="oneCell">
    <xdr:from>
      <xdr:col>19</xdr:col>
      <xdr:colOff>0</xdr:colOff>
      <xdr:row>5</xdr:row>
      <xdr:rowOff>0</xdr:rowOff>
    </xdr:from>
    <xdr:to>
      <xdr:col>19</xdr:col>
      <xdr:colOff>304800</xdr:colOff>
      <xdr:row>6</xdr:row>
      <xdr:rowOff>9525</xdr:rowOff>
    </xdr:to>
    <xdr:pic>
      <xdr:nvPicPr>
        <xdr:cNvPr id="2071" name="Picture 23" descr="Ability shaman watershield.png">
          <a:hlinkClick xmlns:r="http://schemas.openxmlformats.org/officeDocument/2006/relationships" r:id="rId38"/>
        </xdr:cNvPr>
        <xdr:cNvPicPr>
          <a:picLocks noChangeAspect="1" noChangeArrowheads="1"/>
        </xdr:cNvPicPr>
      </xdr:nvPicPr>
      <xdr:blipFill>
        <a:blip xmlns:r="http://schemas.openxmlformats.org/officeDocument/2006/relationships" r:embed="rId39"/>
        <a:srcRect/>
        <a:stretch>
          <a:fillRect/>
        </a:stretch>
      </xdr:blipFill>
      <xdr:spPr bwMode="auto">
        <a:xfrm>
          <a:off x="5972175" y="1400175"/>
          <a:ext cx="304800" cy="304800"/>
        </a:xfrm>
        <a:prstGeom prst="rect">
          <a:avLst/>
        </a:prstGeom>
        <a:noFill/>
      </xdr:spPr>
    </xdr:pic>
    <xdr:clientData/>
  </xdr:twoCellAnchor>
  <xdr:twoCellAnchor editAs="oneCell">
    <xdr:from>
      <xdr:col>21</xdr:col>
      <xdr:colOff>0</xdr:colOff>
      <xdr:row>5</xdr:row>
      <xdr:rowOff>0</xdr:rowOff>
    </xdr:from>
    <xdr:to>
      <xdr:col>21</xdr:col>
      <xdr:colOff>304800</xdr:colOff>
      <xdr:row>6</xdr:row>
      <xdr:rowOff>9525</xdr:rowOff>
    </xdr:to>
    <xdr:pic>
      <xdr:nvPicPr>
        <xdr:cNvPr id="2072" name="Picture 24" descr="Spell nature moonglow.png">
          <a:hlinkClick xmlns:r="http://schemas.openxmlformats.org/officeDocument/2006/relationships" r:id="rId40"/>
        </xdr:cNvPr>
        <xdr:cNvPicPr>
          <a:picLocks noChangeAspect="1" noChangeArrowheads="1"/>
        </xdr:cNvPicPr>
      </xdr:nvPicPr>
      <xdr:blipFill>
        <a:blip xmlns:r="http://schemas.openxmlformats.org/officeDocument/2006/relationships" r:embed="rId41"/>
        <a:srcRect/>
        <a:stretch>
          <a:fillRect/>
        </a:stretch>
      </xdr:blipFill>
      <xdr:spPr bwMode="auto">
        <a:xfrm>
          <a:off x="6600825" y="1400175"/>
          <a:ext cx="304800" cy="304800"/>
        </a:xfrm>
        <a:prstGeom prst="rect">
          <a:avLst/>
        </a:prstGeom>
        <a:noFill/>
      </xdr:spPr>
    </xdr:pic>
    <xdr:clientData/>
  </xdr:twoCellAnchor>
  <xdr:twoCellAnchor editAs="oneCell">
    <xdr:from>
      <xdr:col>23</xdr:col>
      <xdr:colOff>0</xdr:colOff>
      <xdr:row>5</xdr:row>
      <xdr:rowOff>0</xdr:rowOff>
    </xdr:from>
    <xdr:to>
      <xdr:col>23</xdr:col>
      <xdr:colOff>304800</xdr:colOff>
      <xdr:row>6</xdr:row>
      <xdr:rowOff>9525</xdr:rowOff>
    </xdr:to>
    <xdr:pic>
      <xdr:nvPicPr>
        <xdr:cNvPr id="2073" name="Picture 25" descr="Spell shaman measuredinsight.png">
          <a:hlinkClick xmlns:r="http://schemas.openxmlformats.org/officeDocument/2006/relationships" r:id="rId42"/>
        </xdr:cNvPr>
        <xdr:cNvPicPr>
          <a:picLocks noChangeAspect="1" noChangeArrowheads="1"/>
        </xdr:cNvPicPr>
      </xdr:nvPicPr>
      <xdr:blipFill>
        <a:blip xmlns:r="http://schemas.openxmlformats.org/officeDocument/2006/relationships" r:embed="rId43"/>
        <a:srcRect/>
        <a:stretch>
          <a:fillRect/>
        </a:stretch>
      </xdr:blipFill>
      <xdr:spPr bwMode="auto">
        <a:xfrm>
          <a:off x="7229475" y="1400175"/>
          <a:ext cx="304800" cy="304800"/>
        </a:xfrm>
        <a:prstGeom prst="rect">
          <a:avLst/>
        </a:prstGeom>
        <a:noFill/>
      </xdr:spPr>
    </xdr:pic>
    <xdr:clientData/>
  </xdr:twoCellAnchor>
  <xdr:twoCellAnchor editAs="oneCell">
    <xdr:from>
      <xdr:col>25</xdr:col>
      <xdr:colOff>0</xdr:colOff>
      <xdr:row>5</xdr:row>
      <xdr:rowOff>0</xdr:rowOff>
    </xdr:from>
    <xdr:to>
      <xdr:col>25</xdr:col>
      <xdr:colOff>304800</xdr:colOff>
      <xdr:row>6</xdr:row>
      <xdr:rowOff>9525</xdr:rowOff>
    </xdr:to>
    <xdr:pic>
      <xdr:nvPicPr>
        <xdr:cNvPr id="2074" name="Picture 26" descr="Spell nature natureguardian.png">
          <a:hlinkClick xmlns:r="http://schemas.openxmlformats.org/officeDocument/2006/relationships" r:id="rId44"/>
        </xdr:cNvPr>
        <xdr:cNvPicPr>
          <a:picLocks noChangeAspect="1" noChangeArrowheads="1"/>
        </xdr:cNvPicPr>
      </xdr:nvPicPr>
      <xdr:blipFill>
        <a:blip xmlns:r="http://schemas.openxmlformats.org/officeDocument/2006/relationships" r:embed="rId45"/>
        <a:srcRect/>
        <a:stretch>
          <a:fillRect/>
        </a:stretch>
      </xdr:blipFill>
      <xdr:spPr bwMode="auto">
        <a:xfrm>
          <a:off x="7858125" y="1400175"/>
          <a:ext cx="304800" cy="304800"/>
        </a:xfrm>
        <a:prstGeom prst="rect">
          <a:avLst/>
        </a:prstGeom>
        <a:noFill/>
      </xdr:spPr>
    </xdr:pic>
    <xdr:clientData/>
  </xdr:twoCellAnchor>
  <xdr:twoCellAnchor editAs="oneCell">
    <xdr:from>
      <xdr:col>19</xdr:col>
      <xdr:colOff>0</xdr:colOff>
      <xdr:row>7</xdr:row>
      <xdr:rowOff>0</xdr:rowOff>
    </xdr:from>
    <xdr:to>
      <xdr:col>19</xdr:col>
      <xdr:colOff>304800</xdr:colOff>
      <xdr:row>8</xdr:row>
      <xdr:rowOff>9525</xdr:rowOff>
    </xdr:to>
    <xdr:pic>
      <xdr:nvPicPr>
        <xdr:cNvPr id="2075" name="Picture 27" descr="Spell nature undyingstrength.png">
          <a:hlinkClick xmlns:r="http://schemas.openxmlformats.org/officeDocument/2006/relationships" r:id="rId46"/>
        </xdr:cNvPr>
        <xdr:cNvPicPr>
          <a:picLocks noChangeAspect="1" noChangeArrowheads="1"/>
        </xdr:cNvPicPr>
      </xdr:nvPicPr>
      <xdr:blipFill>
        <a:blip xmlns:r="http://schemas.openxmlformats.org/officeDocument/2006/relationships" r:embed="rId47"/>
        <a:srcRect/>
        <a:stretch>
          <a:fillRect/>
        </a:stretch>
      </xdr:blipFill>
      <xdr:spPr bwMode="auto">
        <a:xfrm>
          <a:off x="5972175" y="1990725"/>
          <a:ext cx="304800" cy="304800"/>
        </a:xfrm>
        <a:prstGeom prst="rect">
          <a:avLst/>
        </a:prstGeom>
        <a:noFill/>
      </xdr:spPr>
    </xdr:pic>
    <xdr:clientData/>
  </xdr:twoCellAnchor>
  <xdr:twoCellAnchor editAs="oneCell">
    <xdr:from>
      <xdr:col>21</xdr:col>
      <xdr:colOff>0</xdr:colOff>
      <xdr:row>7</xdr:row>
      <xdr:rowOff>0</xdr:rowOff>
    </xdr:from>
    <xdr:to>
      <xdr:col>21</xdr:col>
      <xdr:colOff>304800</xdr:colOff>
      <xdr:row>8</xdr:row>
      <xdr:rowOff>9525</xdr:rowOff>
    </xdr:to>
    <xdr:pic>
      <xdr:nvPicPr>
        <xdr:cNvPr id="2076" name="Picture 28" descr="Spell nature ravenform.png">
          <a:hlinkClick xmlns:r="http://schemas.openxmlformats.org/officeDocument/2006/relationships" r:id="rId48"/>
        </xdr:cNvPr>
        <xdr:cNvPicPr>
          <a:picLocks noChangeAspect="1" noChangeArrowheads="1"/>
        </xdr:cNvPicPr>
      </xdr:nvPicPr>
      <xdr:blipFill>
        <a:blip xmlns:r="http://schemas.openxmlformats.org/officeDocument/2006/relationships" r:embed="rId49"/>
        <a:srcRect/>
        <a:stretch>
          <a:fillRect/>
        </a:stretch>
      </xdr:blipFill>
      <xdr:spPr bwMode="auto">
        <a:xfrm>
          <a:off x="6600825" y="1990725"/>
          <a:ext cx="304800" cy="304800"/>
        </a:xfrm>
        <a:prstGeom prst="rect">
          <a:avLst/>
        </a:prstGeom>
        <a:noFill/>
      </xdr:spPr>
    </xdr:pic>
    <xdr:clientData/>
  </xdr:twoCellAnchor>
  <xdr:twoCellAnchor editAs="oneCell">
    <xdr:from>
      <xdr:col>23</xdr:col>
      <xdr:colOff>0</xdr:colOff>
      <xdr:row>7</xdr:row>
      <xdr:rowOff>0</xdr:rowOff>
    </xdr:from>
    <xdr:to>
      <xdr:col>23</xdr:col>
      <xdr:colOff>304800</xdr:colOff>
      <xdr:row>8</xdr:row>
      <xdr:rowOff>9525</xdr:rowOff>
    </xdr:to>
    <xdr:pic>
      <xdr:nvPicPr>
        <xdr:cNvPr id="2077" name="Picture 29" descr="Spell nature natureblessing.png">
          <a:hlinkClick xmlns:r="http://schemas.openxmlformats.org/officeDocument/2006/relationships" r:id="rId50"/>
        </xdr:cNvPr>
        <xdr:cNvPicPr>
          <a:picLocks noChangeAspect="1" noChangeArrowheads="1"/>
        </xdr:cNvPicPr>
      </xdr:nvPicPr>
      <xdr:blipFill>
        <a:blip xmlns:r="http://schemas.openxmlformats.org/officeDocument/2006/relationships" r:embed="rId51"/>
        <a:srcRect/>
        <a:stretch>
          <a:fillRect/>
        </a:stretch>
      </xdr:blipFill>
      <xdr:spPr bwMode="auto">
        <a:xfrm>
          <a:off x="7229475" y="1990725"/>
          <a:ext cx="304800" cy="304800"/>
        </a:xfrm>
        <a:prstGeom prst="rect">
          <a:avLst/>
        </a:prstGeom>
        <a:noFill/>
      </xdr:spPr>
    </xdr:pic>
    <xdr:clientData/>
  </xdr:twoCellAnchor>
  <xdr:twoCellAnchor editAs="oneCell">
    <xdr:from>
      <xdr:col>21</xdr:col>
      <xdr:colOff>0</xdr:colOff>
      <xdr:row>9</xdr:row>
      <xdr:rowOff>0</xdr:rowOff>
    </xdr:from>
    <xdr:to>
      <xdr:col>21</xdr:col>
      <xdr:colOff>304800</xdr:colOff>
      <xdr:row>10</xdr:row>
      <xdr:rowOff>9525</xdr:rowOff>
    </xdr:to>
    <xdr:pic>
      <xdr:nvPicPr>
        <xdr:cNvPr id="2078" name="Picture 30" descr="Spell nature giftofthewaterspirit.png">
          <a:hlinkClick xmlns:r="http://schemas.openxmlformats.org/officeDocument/2006/relationships" r:id="rId52"/>
        </xdr:cNvPr>
        <xdr:cNvPicPr>
          <a:picLocks noChangeAspect="1" noChangeArrowheads="1"/>
        </xdr:cNvPicPr>
      </xdr:nvPicPr>
      <xdr:blipFill>
        <a:blip xmlns:r="http://schemas.openxmlformats.org/officeDocument/2006/relationships" r:embed="rId53"/>
        <a:srcRect/>
        <a:stretch>
          <a:fillRect/>
        </a:stretch>
      </xdr:blipFill>
      <xdr:spPr bwMode="auto">
        <a:xfrm>
          <a:off x="6600825" y="2581275"/>
          <a:ext cx="304800" cy="304800"/>
        </a:xfrm>
        <a:prstGeom prst="rect">
          <a:avLst/>
        </a:prstGeom>
        <a:noFill/>
      </xdr:spPr>
    </xdr:pic>
    <xdr:clientData/>
  </xdr:twoCellAnchor>
  <xdr:twoCellAnchor editAs="oneCell">
    <xdr:from>
      <xdr:col>23</xdr:col>
      <xdr:colOff>0</xdr:colOff>
      <xdr:row>9</xdr:row>
      <xdr:rowOff>0</xdr:rowOff>
    </xdr:from>
    <xdr:to>
      <xdr:col>23</xdr:col>
      <xdr:colOff>304800</xdr:colOff>
      <xdr:row>10</xdr:row>
      <xdr:rowOff>9525</xdr:rowOff>
    </xdr:to>
    <xdr:pic>
      <xdr:nvPicPr>
        <xdr:cNvPr id="2079" name="Picture 31" descr="Ability shaman cleansespirit.png">
          <a:hlinkClick xmlns:r="http://schemas.openxmlformats.org/officeDocument/2006/relationships" r:id="rId54"/>
        </xdr:cNvPr>
        <xdr:cNvPicPr>
          <a:picLocks noChangeAspect="1" noChangeArrowheads="1"/>
        </xdr:cNvPicPr>
      </xdr:nvPicPr>
      <xdr:blipFill>
        <a:blip xmlns:r="http://schemas.openxmlformats.org/officeDocument/2006/relationships" r:embed="rId55"/>
        <a:srcRect/>
        <a:stretch>
          <a:fillRect/>
        </a:stretch>
      </xdr:blipFill>
      <xdr:spPr bwMode="auto">
        <a:xfrm>
          <a:off x="7229475" y="2581275"/>
          <a:ext cx="304800" cy="304800"/>
        </a:xfrm>
        <a:prstGeom prst="rect">
          <a:avLst/>
        </a:prstGeom>
        <a:noFill/>
      </xdr:spPr>
    </xdr:pic>
    <xdr:clientData/>
  </xdr:twoCellAnchor>
  <xdr:twoCellAnchor editAs="oneCell">
    <xdr:from>
      <xdr:col>25</xdr:col>
      <xdr:colOff>0</xdr:colOff>
      <xdr:row>9</xdr:row>
      <xdr:rowOff>0</xdr:rowOff>
    </xdr:from>
    <xdr:to>
      <xdr:col>25</xdr:col>
      <xdr:colOff>304800</xdr:colOff>
      <xdr:row>10</xdr:row>
      <xdr:rowOff>9525</xdr:rowOff>
    </xdr:to>
    <xdr:pic>
      <xdr:nvPicPr>
        <xdr:cNvPr id="2080" name="Picture 32" descr="Spell nature regeneration 02.png">
          <a:hlinkClick xmlns:r="http://schemas.openxmlformats.org/officeDocument/2006/relationships" r:id="rId56"/>
        </xdr:cNvPr>
        <xdr:cNvPicPr>
          <a:picLocks noChangeAspect="1" noChangeArrowheads="1"/>
        </xdr:cNvPicPr>
      </xdr:nvPicPr>
      <xdr:blipFill>
        <a:blip xmlns:r="http://schemas.openxmlformats.org/officeDocument/2006/relationships" r:embed="rId57"/>
        <a:srcRect/>
        <a:stretch>
          <a:fillRect/>
        </a:stretch>
      </xdr:blipFill>
      <xdr:spPr bwMode="auto">
        <a:xfrm>
          <a:off x="7858125" y="2581275"/>
          <a:ext cx="304800" cy="304800"/>
        </a:xfrm>
        <a:prstGeom prst="rect">
          <a:avLst/>
        </a:prstGeom>
        <a:noFill/>
      </xdr:spPr>
    </xdr:pic>
    <xdr:clientData/>
  </xdr:twoCellAnchor>
  <xdr:twoCellAnchor editAs="oneCell">
    <xdr:from>
      <xdr:col>19</xdr:col>
      <xdr:colOff>0</xdr:colOff>
      <xdr:row>11</xdr:row>
      <xdr:rowOff>0</xdr:rowOff>
    </xdr:from>
    <xdr:to>
      <xdr:col>19</xdr:col>
      <xdr:colOff>304800</xdr:colOff>
      <xdr:row>12</xdr:row>
      <xdr:rowOff>9525</xdr:rowOff>
    </xdr:to>
    <xdr:pic>
      <xdr:nvPicPr>
        <xdr:cNvPr id="2081" name="Picture 33" descr="Spell shaman ancestralawakening.png">
          <a:hlinkClick xmlns:r="http://schemas.openxmlformats.org/officeDocument/2006/relationships" r:id="rId58"/>
        </xdr:cNvPr>
        <xdr:cNvPicPr>
          <a:picLocks noChangeAspect="1" noChangeArrowheads="1"/>
        </xdr:cNvPicPr>
      </xdr:nvPicPr>
      <xdr:blipFill>
        <a:blip xmlns:r="http://schemas.openxmlformats.org/officeDocument/2006/relationships" r:embed="rId59"/>
        <a:srcRect/>
        <a:stretch>
          <a:fillRect/>
        </a:stretch>
      </xdr:blipFill>
      <xdr:spPr bwMode="auto">
        <a:xfrm>
          <a:off x="5972175" y="3171825"/>
          <a:ext cx="304800" cy="304800"/>
        </a:xfrm>
        <a:prstGeom prst="rect">
          <a:avLst/>
        </a:prstGeom>
        <a:noFill/>
      </xdr:spPr>
    </xdr:pic>
    <xdr:clientData/>
  </xdr:twoCellAnchor>
  <xdr:twoCellAnchor editAs="oneCell">
    <xdr:from>
      <xdr:col>21</xdr:col>
      <xdr:colOff>0</xdr:colOff>
      <xdr:row>11</xdr:row>
      <xdr:rowOff>0</xdr:rowOff>
    </xdr:from>
    <xdr:to>
      <xdr:col>21</xdr:col>
      <xdr:colOff>304800</xdr:colOff>
      <xdr:row>12</xdr:row>
      <xdr:rowOff>9525</xdr:rowOff>
    </xdr:to>
    <xdr:pic>
      <xdr:nvPicPr>
        <xdr:cNvPr id="2082" name="Picture 34" descr="Spell frost summonwaterelemental.png">
          <a:hlinkClick xmlns:r="http://schemas.openxmlformats.org/officeDocument/2006/relationships" r:id="rId60"/>
        </xdr:cNvPr>
        <xdr:cNvPicPr>
          <a:picLocks noChangeAspect="1" noChangeArrowheads="1"/>
        </xdr:cNvPicPr>
      </xdr:nvPicPr>
      <xdr:blipFill>
        <a:blip xmlns:r="http://schemas.openxmlformats.org/officeDocument/2006/relationships" r:embed="rId61"/>
        <a:srcRect/>
        <a:stretch>
          <a:fillRect/>
        </a:stretch>
      </xdr:blipFill>
      <xdr:spPr bwMode="auto">
        <a:xfrm>
          <a:off x="6600825" y="3171825"/>
          <a:ext cx="304800" cy="304800"/>
        </a:xfrm>
        <a:prstGeom prst="rect">
          <a:avLst/>
        </a:prstGeom>
        <a:noFill/>
      </xdr:spPr>
    </xdr:pic>
    <xdr:clientData/>
  </xdr:twoCellAnchor>
  <xdr:twoCellAnchor editAs="oneCell">
    <xdr:from>
      <xdr:col>23</xdr:col>
      <xdr:colOff>0</xdr:colOff>
      <xdr:row>11</xdr:row>
      <xdr:rowOff>0</xdr:rowOff>
    </xdr:from>
    <xdr:to>
      <xdr:col>23</xdr:col>
      <xdr:colOff>304800</xdr:colOff>
      <xdr:row>12</xdr:row>
      <xdr:rowOff>9525</xdr:rowOff>
    </xdr:to>
    <xdr:pic>
      <xdr:nvPicPr>
        <xdr:cNvPr id="2083" name="Picture 35" descr="Spell lightning lightningbolt01.png">
          <a:hlinkClick xmlns:r="http://schemas.openxmlformats.org/officeDocument/2006/relationships" r:id="rId62"/>
        </xdr:cNvPr>
        <xdr:cNvPicPr>
          <a:picLocks noChangeAspect="1" noChangeArrowheads="1"/>
        </xdr:cNvPicPr>
      </xdr:nvPicPr>
      <xdr:blipFill>
        <a:blip xmlns:r="http://schemas.openxmlformats.org/officeDocument/2006/relationships" r:embed="rId63"/>
        <a:srcRect/>
        <a:stretch>
          <a:fillRect/>
        </a:stretch>
      </xdr:blipFill>
      <xdr:spPr bwMode="auto">
        <a:xfrm>
          <a:off x="7229475" y="3171825"/>
          <a:ext cx="304800" cy="304800"/>
        </a:xfrm>
        <a:prstGeom prst="rect">
          <a:avLst/>
        </a:prstGeom>
        <a:noFill/>
      </xdr:spPr>
    </xdr:pic>
    <xdr:clientData/>
  </xdr:twoCellAnchor>
  <xdr:twoCellAnchor editAs="oneCell">
    <xdr:from>
      <xdr:col>25</xdr:col>
      <xdr:colOff>0</xdr:colOff>
      <xdr:row>11</xdr:row>
      <xdr:rowOff>0</xdr:rowOff>
    </xdr:from>
    <xdr:to>
      <xdr:col>25</xdr:col>
      <xdr:colOff>304800</xdr:colOff>
      <xdr:row>12</xdr:row>
      <xdr:rowOff>9525</xdr:rowOff>
    </xdr:to>
    <xdr:pic>
      <xdr:nvPicPr>
        <xdr:cNvPr id="2084" name="Picture 36" descr="Spell shaman spiritlink.png">
          <a:hlinkClick xmlns:r="http://schemas.openxmlformats.org/officeDocument/2006/relationships" r:id="rId64"/>
        </xdr:cNvPr>
        <xdr:cNvPicPr>
          <a:picLocks noChangeAspect="1" noChangeArrowheads="1"/>
        </xdr:cNvPicPr>
      </xdr:nvPicPr>
      <xdr:blipFill>
        <a:blip xmlns:r="http://schemas.openxmlformats.org/officeDocument/2006/relationships" r:embed="rId65"/>
        <a:srcRect/>
        <a:stretch>
          <a:fillRect/>
        </a:stretch>
      </xdr:blipFill>
      <xdr:spPr bwMode="auto">
        <a:xfrm>
          <a:off x="7858125" y="3171825"/>
          <a:ext cx="304800" cy="304800"/>
        </a:xfrm>
        <a:prstGeom prst="rect">
          <a:avLst/>
        </a:prstGeom>
        <a:noFill/>
      </xdr:spPr>
    </xdr:pic>
    <xdr:clientData/>
  </xdr:twoCellAnchor>
  <xdr:twoCellAnchor editAs="oneCell">
    <xdr:from>
      <xdr:col>21</xdr:col>
      <xdr:colOff>0</xdr:colOff>
      <xdr:row>13</xdr:row>
      <xdr:rowOff>0</xdr:rowOff>
    </xdr:from>
    <xdr:to>
      <xdr:col>21</xdr:col>
      <xdr:colOff>304800</xdr:colOff>
      <xdr:row>14</xdr:row>
      <xdr:rowOff>9525</xdr:rowOff>
    </xdr:to>
    <xdr:pic>
      <xdr:nvPicPr>
        <xdr:cNvPr id="2085" name="Picture 37" descr="Spell shaman tidalwaves.png">
          <a:hlinkClick xmlns:r="http://schemas.openxmlformats.org/officeDocument/2006/relationships" r:id="rId66"/>
        </xdr:cNvPr>
        <xdr:cNvPicPr>
          <a:picLocks noChangeAspect="1" noChangeArrowheads="1"/>
        </xdr:cNvPicPr>
      </xdr:nvPicPr>
      <xdr:blipFill>
        <a:blip xmlns:r="http://schemas.openxmlformats.org/officeDocument/2006/relationships" r:embed="rId67"/>
        <a:srcRect/>
        <a:stretch>
          <a:fillRect/>
        </a:stretch>
      </xdr:blipFill>
      <xdr:spPr bwMode="auto">
        <a:xfrm>
          <a:off x="6600825" y="3762375"/>
          <a:ext cx="304800" cy="304800"/>
        </a:xfrm>
        <a:prstGeom prst="rect">
          <a:avLst/>
        </a:prstGeom>
        <a:noFill/>
      </xdr:spPr>
    </xdr:pic>
    <xdr:clientData/>
  </xdr:twoCellAnchor>
  <xdr:twoCellAnchor editAs="oneCell">
    <xdr:from>
      <xdr:col>23</xdr:col>
      <xdr:colOff>0</xdr:colOff>
      <xdr:row>13</xdr:row>
      <xdr:rowOff>0</xdr:rowOff>
    </xdr:from>
    <xdr:to>
      <xdr:col>23</xdr:col>
      <xdr:colOff>304800</xdr:colOff>
      <xdr:row>14</xdr:row>
      <xdr:rowOff>9525</xdr:rowOff>
    </xdr:to>
    <xdr:pic>
      <xdr:nvPicPr>
        <xdr:cNvPr id="2086" name="Picture 38" descr="Spell shaman blessingofeternals.png">
          <a:hlinkClick xmlns:r="http://schemas.openxmlformats.org/officeDocument/2006/relationships" r:id="rId68"/>
        </xdr:cNvPr>
        <xdr:cNvPicPr>
          <a:picLocks noChangeAspect="1" noChangeArrowheads="1"/>
        </xdr:cNvPicPr>
      </xdr:nvPicPr>
      <xdr:blipFill>
        <a:blip xmlns:r="http://schemas.openxmlformats.org/officeDocument/2006/relationships" r:embed="rId69"/>
        <a:srcRect/>
        <a:stretch>
          <a:fillRect/>
        </a:stretch>
      </xdr:blipFill>
      <xdr:spPr bwMode="auto">
        <a:xfrm>
          <a:off x="7229475" y="3762375"/>
          <a:ext cx="304800" cy="304800"/>
        </a:xfrm>
        <a:prstGeom prst="rect">
          <a:avLst/>
        </a:prstGeom>
        <a:noFill/>
      </xdr:spPr>
    </xdr:pic>
    <xdr:clientData/>
  </xdr:twoCellAnchor>
  <xdr:twoCellAnchor editAs="oneCell">
    <xdr:from>
      <xdr:col>21</xdr:col>
      <xdr:colOff>0</xdr:colOff>
      <xdr:row>15</xdr:row>
      <xdr:rowOff>0</xdr:rowOff>
    </xdr:from>
    <xdr:to>
      <xdr:col>21</xdr:col>
      <xdr:colOff>304800</xdr:colOff>
      <xdr:row>16</xdr:row>
      <xdr:rowOff>9525</xdr:rowOff>
    </xdr:to>
    <xdr:pic>
      <xdr:nvPicPr>
        <xdr:cNvPr id="2087" name="Picture 39" descr="Spell nature riptide.png">
          <a:hlinkClick xmlns:r="http://schemas.openxmlformats.org/officeDocument/2006/relationships" r:id="rId70"/>
        </xdr:cNvPr>
        <xdr:cNvPicPr>
          <a:picLocks noChangeAspect="1" noChangeArrowheads="1"/>
        </xdr:cNvPicPr>
      </xdr:nvPicPr>
      <xdr:blipFill>
        <a:blip xmlns:r="http://schemas.openxmlformats.org/officeDocument/2006/relationships" r:embed="rId71"/>
        <a:srcRect/>
        <a:stretch>
          <a:fillRect/>
        </a:stretch>
      </xdr:blipFill>
      <xdr:spPr bwMode="auto">
        <a:xfrm>
          <a:off x="6600825" y="4352925"/>
          <a:ext cx="304800" cy="304800"/>
        </a:xfrm>
        <a:prstGeom prst="rect">
          <a:avLst/>
        </a:prstGeom>
        <a:noFill/>
      </xdr:spPr>
    </xdr:pic>
    <xdr:clientData/>
  </xdr:twoCellAnchor>
  <xdr:twoCellAnchor editAs="oneCell">
    <xdr:from>
      <xdr:col>1</xdr:col>
      <xdr:colOff>0</xdr:colOff>
      <xdr:row>7</xdr:row>
      <xdr:rowOff>0</xdr:rowOff>
    </xdr:from>
    <xdr:to>
      <xdr:col>1</xdr:col>
      <xdr:colOff>304800</xdr:colOff>
      <xdr:row>8</xdr:row>
      <xdr:rowOff>9525</xdr:rowOff>
    </xdr:to>
    <xdr:pic>
      <xdr:nvPicPr>
        <xdr:cNvPr id="2088" name="Picture 40" descr="Spell nature callstorm.png">
          <a:hlinkClick xmlns:r="http://schemas.openxmlformats.org/officeDocument/2006/relationships" r:id="rId72"/>
        </xdr:cNvPr>
        <xdr:cNvPicPr>
          <a:picLocks noChangeAspect="1" noChangeArrowheads="1"/>
        </xdr:cNvPicPr>
      </xdr:nvPicPr>
      <xdr:blipFill>
        <a:blip xmlns:r="http://schemas.openxmlformats.org/officeDocument/2006/relationships" r:embed="rId73"/>
        <a:srcRect/>
        <a:stretch>
          <a:fillRect/>
        </a:stretch>
      </xdr:blipFill>
      <xdr:spPr bwMode="auto">
        <a:xfrm>
          <a:off x="314325" y="1990725"/>
          <a:ext cx="304800" cy="304800"/>
        </a:xfrm>
        <a:prstGeom prst="rect">
          <a:avLst/>
        </a:prstGeom>
        <a:noFill/>
      </xdr:spPr>
    </xdr:pic>
    <xdr:clientData/>
  </xdr:twoCellAnchor>
  <xdr:twoCellAnchor editAs="oneCell">
    <xdr:from>
      <xdr:col>3</xdr:col>
      <xdr:colOff>0</xdr:colOff>
      <xdr:row>7</xdr:row>
      <xdr:rowOff>0</xdr:rowOff>
    </xdr:from>
    <xdr:to>
      <xdr:col>3</xdr:col>
      <xdr:colOff>304800</xdr:colOff>
      <xdr:row>8</xdr:row>
      <xdr:rowOff>9525</xdr:rowOff>
    </xdr:to>
    <xdr:pic>
      <xdr:nvPicPr>
        <xdr:cNvPr id="2089" name="Picture 41" descr="Spell frost manaburn.png">
          <a:hlinkClick xmlns:r="http://schemas.openxmlformats.org/officeDocument/2006/relationships" r:id="rId74"/>
        </xdr:cNvPr>
        <xdr:cNvPicPr>
          <a:picLocks noChangeAspect="1" noChangeArrowheads="1"/>
        </xdr:cNvPicPr>
      </xdr:nvPicPr>
      <xdr:blipFill>
        <a:blip xmlns:r="http://schemas.openxmlformats.org/officeDocument/2006/relationships" r:embed="rId75"/>
        <a:srcRect/>
        <a:stretch>
          <a:fillRect/>
        </a:stretch>
      </xdr:blipFill>
      <xdr:spPr bwMode="auto">
        <a:xfrm>
          <a:off x="942975" y="1990725"/>
          <a:ext cx="304800" cy="304800"/>
        </a:xfrm>
        <a:prstGeom prst="rect">
          <a:avLst/>
        </a:prstGeom>
        <a:noFill/>
      </xdr:spPr>
    </xdr:pic>
    <xdr:clientData/>
  </xdr:twoCellAnchor>
  <xdr:twoCellAnchor editAs="oneCell">
    <xdr:from>
      <xdr:col>5</xdr:col>
      <xdr:colOff>0</xdr:colOff>
      <xdr:row>7</xdr:row>
      <xdr:rowOff>0</xdr:rowOff>
    </xdr:from>
    <xdr:to>
      <xdr:col>5</xdr:col>
      <xdr:colOff>304800</xdr:colOff>
      <xdr:row>8</xdr:row>
      <xdr:rowOff>9525</xdr:rowOff>
    </xdr:to>
    <xdr:pic>
      <xdr:nvPicPr>
        <xdr:cNvPr id="2090" name="Picture 42" descr="Spell nature stormreach.png">
          <a:hlinkClick xmlns:r="http://schemas.openxmlformats.org/officeDocument/2006/relationships" r:id="rId76"/>
        </xdr:cNvPr>
        <xdr:cNvPicPr>
          <a:picLocks noChangeAspect="1" noChangeArrowheads="1"/>
        </xdr:cNvPicPr>
      </xdr:nvPicPr>
      <xdr:blipFill>
        <a:blip xmlns:r="http://schemas.openxmlformats.org/officeDocument/2006/relationships" r:embed="rId77"/>
        <a:srcRect/>
        <a:stretch>
          <a:fillRect/>
        </a:stretch>
      </xdr:blipFill>
      <xdr:spPr bwMode="auto">
        <a:xfrm>
          <a:off x="1571625" y="1990725"/>
          <a:ext cx="304800" cy="304800"/>
        </a:xfrm>
        <a:prstGeom prst="rect">
          <a:avLst/>
        </a:prstGeom>
        <a:noFill/>
      </xdr:spPr>
    </xdr:pic>
    <xdr:clientData/>
  </xdr:twoCellAnchor>
  <xdr:twoCellAnchor editAs="oneCell">
    <xdr:from>
      <xdr:col>3</xdr:col>
      <xdr:colOff>0</xdr:colOff>
      <xdr:row>9</xdr:row>
      <xdr:rowOff>0</xdr:rowOff>
    </xdr:from>
    <xdr:to>
      <xdr:col>3</xdr:col>
      <xdr:colOff>304800</xdr:colOff>
      <xdr:row>10</xdr:row>
      <xdr:rowOff>9525</xdr:rowOff>
    </xdr:to>
    <xdr:pic>
      <xdr:nvPicPr>
        <xdr:cNvPr id="2091" name="Picture 43" descr="Spell shaman elementaloath.png">
          <a:hlinkClick xmlns:r="http://schemas.openxmlformats.org/officeDocument/2006/relationships" r:id="rId78"/>
        </xdr:cNvPr>
        <xdr:cNvPicPr>
          <a:picLocks noChangeAspect="1" noChangeArrowheads="1"/>
        </xdr:cNvPicPr>
      </xdr:nvPicPr>
      <xdr:blipFill>
        <a:blip xmlns:r="http://schemas.openxmlformats.org/officeDocument/2006/relationships" r:embed="rId79"/>
        <a:srcRect/>
        <a:stretch>
          <a:fillRect/>
        </a:stretch>
      </xdr:blipFill>
      <xdr:spPr bwMode="auto">
        <a:xfrm>
          <a:off x="942975" y="2581275"/>
          <a:ext cx="304800" cy="304800"/>
        </a:xfrm>
        <a:prstGeom prst="rect">
          <a:avLst/>
        </a:prstGeom>
        <a:noFill/>
      </xdr:spPr>
    </xdr:pic>
    <xdr:clientData/>
  </xdr:twoCellAnchor>
  <xdr:twoCellAnchor editAs="oneCell">
    <xdr:from>
      <xdr:col>5</xdr:col>
      <xdr:colOff>0</xdr:colOff>
      <xdr:row>9</xdr:row>
      <xdr:rowOff>0</xdr:rowOff>
    </xdr:from>
    <xdr:to>
      <xdr:col>5</xdr:col>
      <xdr:colOff>304800</xdr:colOff>
      <xdr:row>10</xdr:row>
      <xdr:rowOff>9525</xdr:rowOff>
    </xdr:to>
    <xdr:pic>
      <xdr:nvPicPr>
        <xdr:cNvPr id="2092" name="Picture 44" descr="Spell shaman lavaflow.png">
          <a:hlinkClick xmlns:r="http://schemas.openxmlformats.org/officeDocument/2006/relationships" r:id="rId80"/>
        </xdr:cNvPr>
        <xdr:cNvPicPr>
          <a:picLocks noChangeAspect="1" noChangeArrowheads="1"/>
        </xdr:cNvPicPr>
      </xdr:nvPicPr>
      <xdr:blipFill>
        <a:blip xmlns:r="http://schemas.openxmlformats.org/officeDocument/2006/relationships" r:embed="rId81"/>
        <a:srcRect/>
        <a:stretch>
          <a:fillRect/>
        </a:stretch>
      </xdr:blipFill>
      <xdr:spPr bwMode="auto">
        <a:xfrm>
          <a:off x="1571625" y="2581275"/>
          <a:ext cx="304800" cy="304800"/>
        </a:xfrm>
        <a:prstGeom prst="rect">
          <a:avLst/>
        </a:prstGeom>
        <a:noFill/>
      </xdr:spPr>
    </xdr:pic>
    <xdr:clientData/>
  </xdr:twoCellAnchor>
  <xdr:twoCellAnchor editAs="oneCell">
    <xdr:from>
      <xdr:col>1</xdr:col>
      <xdr:colOff>0</xdr:colOff>
      <xdr:row>11</xdr:row>
      <xdr:rowOff>0</xdr:rowOff>
    </xdr:from>
    <xdr:to>
      <xdr:col>1</xdr:col>
      <xdr:colOff>304800</xdr:colOff>
      <xdr:row>12</xdr:row>
      <xdr:rowOff>9525</xdr:rowOff>
    </xdr:to>
    <xdr:pic>
      <xdr:nvPicPr>
        <xdr:cNvPr id="2093" name="Picture 45" descr="Spell nature unrelentingstorm.png">
          <a:hlinkClick xmlns:r="http://schemas.openxmlformats.org/officeDocument/2006/relationships" r:id="rId82"/>
        </xdr:cNvPr>
        <xdr:cNvPicPr>
          <a:picLocks noChangeAspect="1" noChangeArrowheads="1"/>
        </xdr:cNvPicPr>
      </xdr:nvPicPr>
      <xdr:blipFill>
        <a:blip xmlns:r="http://schemas.openxmlformats.org/officeDocument/2006/relationships" r:embed="rId83"/>
        <a:srcRect/>
        <a:stretch>
          <a:fillRect/>
        </a:stretch>
      </xdr:blipFill>
      <xdr:spPr bwMode="auto">
        <a:xfrm>
          <a:off x="314325" y="3171825"/>
          <a:ext cx="304800" cy="304800"/>
        </a:xfrm>
        <a:prstGeom prst="rect">
          <a:avLst/>
        </a:prstGeom>
        <a:noFill/>
      </xdr:spPr>
    </xdr:pic>
    <xdr:clientData/>
  </xdr:twoCellAnchor>
  <xdr:twoCellAnchor editAs="oneCell">
    <xdr:from>
      <xdr:col>3</xdr:col>
      <xdr:colOff>0</xdr:colOff>
      <xdr:row>11</xdr:row>
      <xdr:rowOff>0</xdr:rowOff>
    </xdr:from>
    <xdr:to>
      <xdr:col>3</xdr:col>
      <xdr:colOff>304800</xdr:colOff>
      <xdr:row>12</xdr:row>
      <xdr:rowOff>9525</xdr:rowOff>
    </xdr:to>
    <xdr:pic>
      <xdr:nvPicPr>
        <xdr:cNvPr id="2094" name="Picture 46" descr="Spell nature wispheal.png">
          <a:hlinkClick xmlns:r="http://schemas.openxmlformats.org/officeDocument/2006/relationships" r:id="rId84"/>
        </xdr:cNvPr>
        <xdr:cNvPicPr>
          <a:picLocks noChangeAspect="1" noChangeArrowheads="1"/>
        </xdr:cNvPicPr>
      </xdr:nvPicPr>
      <xdr:blipFill>
        <a:blip xmlns:r="http://schemas.openxmlformats.org/officeDocument/2006/relationships" r:embed="rId85"/>
        <a:srcRect/>
        <a:stretch>
          <a:fillRect/>
        </a:stretch>
      </xdr:blipFill>
      <xdr:spPr bwMode="auto">
        <a:xfrm>
          <a:off x="942975" y="3171825"/>
          <a:ext cx="304800" cy="304800"/>
        </a:xfrm>
        <a:prstGeom prst="rect">
          <a:avLst/>
        </a:prstGeom>
        <a:noFill/>
      </xdr:spPr>
    </xdr:pic>
    <xdr:clientData/>
  </xdr:twoCellAnchor>
  <xdr:twoCellAnchor editAs="oneCell">
    <xdr:from>
      <xdr:col>7</xdr:col>
      <xdr:colOff>0</xdr:colOff>
      <xdr:row>11</xdr:row>
      <xdr:rowOff>0</xdr:rowOff>
    </xdr:from>
    <xdr:to>
      <xdr:col>7</xdr:col>
      <xdr:colOff>304800</xdr:colOff>
      <xdr:row>12</xdr:row>
      <xdr:rowOff>9525</xdr:rowOff>
    </xdr:to>
    <xdr:pic>
      <xdr:nvPicPr>
        <xdr:cNvPr id="2096" name="Picture 48" descr="Spell fire totemofwrath.png">
          <a:hlinkClick xmlns:r="http://schemas.openxmlformats.org/officeDocument/2006/relationships" r:id="rId86"/>
        </xdr:cNvPr>
        <xdr:cNvPicPr>
          <a:picLocks noChangeAspect="1" noChangeArrowheads="1"/>
        </xdr:cNvPicPr>
      </xdr:nvPicPr>
      <xdr:blipFill>
        <a:blip xmlns:r="http://schemas.openxmlformats.org/officeDocument/2006/relationships" r:embed="rId87"/>
        <a:srcRect/>
        <a:stretch>
          <a:fillRect/>
        </a:stretch>
      </xdr:blipFill>
      <xdr:spPr bwMode="auto">
        <a:xfrm>
          <a:off x="2200275" y="3171825"/>
          <a:ext cx="304800" cy="304800"/>
        </a:xfrm>
        <a:prstGeom prst="rect">
          <a:avLst/>
        </a:prstGeom>
        <a:noFill/>
      </xdr:spPr>
    </xdr:pic>
    <xdr:clientData/>
  </xdr:twoCellAnchor>
  <xdr:twoCellAnchor editAs="oneCell">
    <xdr:from>
      <xdr:col>5</xdr:col>
      <xdr:colOff>0</xdr:colOff>
      <xdr:row>11</xdr:row>
      <xdr:rowOff>0</xdr:rowOff>
    </xdr:from>
    <xdr:to>
      <xdr:col>5</xdr:col>
      <xdr:colOff>304800</xdr:colOff>
      <xdr:row>12</xdr:row>
      <xdr:rowOff>9525</xdr:rowOff>
    </xdr:to>
    <xdr:pic>
      <xdr:nvPicPr>
        <xdr:cNvPr id="2097" name="Picture 49" descr="Spell nature stranglevines.png">
          <a:hlinkClick xmlns:r="http://schemas.openxmlformats.org/officeDocument/2006/relationships" r:id="rId88"/>
        </xdr:cNvPr>
        <xdr:cNvPicPr>
          <a:picLocks noChangeAspect="1" noChangeArrowheads="1"/>
        </xdr:cNvPicPr>
      </xdr:nvPicPr>
      <xdr:blipFill>
        <a:blip xmlns:r="http://schemas.openxmlformats.org/officeDocument/2006/relationships" r:embed="rId89"/>
        <a:srcRect/>
        <a:stretch>
          <a:fillRect/>
        </a:stretch>
      </xdr:blipFill>
      <xdr:spPr bwMode="auto">
        <a:xfrm>
          <a:off x="1571625" y="3171825"/>
          <a:ext cx="304800" cy="304800"/>
        </a:xfrm>
        <a:prstGeom prst="rect">
          <a:avLst/>
        </a:prstGeom>
        <a:noFill/>
      </xdr:spPr>
    </xdr:pic>
    <xdr:clientData/>
  </xdr:twoCellAnchor>
  <xdr:twoCellAnchor editAs="oneCell">
    <xdr:from>
      <xdr:col>3</xdr:col>
      <xdr:colOff>0</xdr:colOff>
      <xdr:row>13</xdr:row>
      <xdr:rowOff>0</xdr:rowOff>
    </xdr:from>
    <xdr:to>
      <xdr:col>3</xdr:col>
      <xdr:colOff>304800</xdr:colOff>
      <xdr:row>14</xdr:row>
      <xdr:rowOff>9525</xdr:rowOff>
    </xdr:to>
    <xdr:pic>
      <xdr:nvPicPr>
        <xdr:cNvPr id="2098" name="Picture 50" descr="Ability vehicle electrocharge.png">
          <a:hlinkClick xmlns:r="http://schemas.openxmlformats.org/officeDocument/2006/relationships" r:id="rId90"/>
        </xdr:cNvPr>
        <xdr:cNvPicPr>
          <a:picLocks noChangeAspect="1" noChangeArrowheads="1"/>
        </xdr:cNvPicPr>
      </xdr:nvPicPr>
      <xdr:blipFill>
        <a:blip xmlns:r="http://schemas.openxmlformats.org/officeDocument/2006/relationships" r:embed="rId91"/>
        <a:srcRect/>
        <a:stretch>
          <a:fillRect/>
        </a:stretch>
      </xdr:blipFill>
      <xdr:spPr bwMode="auto">
        <a:xfrm>
          <a:off x="942975" y="3762375"/>
          <a:ext cx="304800" cy="304800"/>
        </a:xfrm>
        <a:prstGeom prst="rect">
          <a:avLst/>
        </a:prstGeom>
        <a:noFill/>
      </xdr:spPr>
    </xdr:pic>
    <xdr:clientData/>
  </xdr:twoCellAnchor>
  <xdr:twoCellAnchor editAs="oneCell">
    <xdr:from>
      <xdr:col>5</xdr:col>
      <xdr:colOff>0</xdr:colOff>
      <xdr:row>13</xdr:row>
      <xdr:rowOff>0</xdr:rowOff>
    </xdr:from>
    <xdr:to>
      <xdr:col>5</xdr:col>
      <xdr:colOff>304800</xdr:colOff>
      <xdr:row>14</xdr:row>
      <xdr:rowOff>9525</xdr:rowOff>
    </xdr:to>
    <xdr:pic>
      <xdr:nvPicPr>
        <xdr:cNvPr id="2099" name="Picture 51" descr="Spell shaman lavasurge.png">
          <a:hlinkClick xmlns:r="http://schemas.openxmlformats.org/officeDocument/2006/relationships" r:id="rId92"/>
        </xdr:cNvPr>
        <xdr:cNvPicPr>
          <a:picLocks noChangeAspect="1" noChangeArrowheads="1"/>
        </xdr:cNvPicPr>
      </xdr:nvPicPr>
      <xdr:blipFill>
        <a:blip xmlns:r="http://schemas.openxmlformats.org/officeDocument/2006/relationships" r:embed="rId93"/>
        <a:srcRect/>
        <a:stretch>
          <a:fillRect/>
        </a:stretch>
      </xdr:blipFill>
      <xdr:spPr bwMode="auto">
        <a:xfrm>
          <a:off x="1571625" y="3762375"/>
          <a:ext cx="304800" cy="304800"/>
        </a:xfrm>
        <a:prstGeom prst="rect">
          <a:avLst/>
        </a:prstGeom>
        <a:noFill/>
      </xdr:spPr>
    </xdr:pic>
    <xdr:clientData/>
  </xdr:twoCellAnchor>
  <xdr:twoCellAnchor editAs="oneCell">
    <xdr:from>
      <xdr:col>3</xdr:col>
      <xdr:colOff>0</xdr:colOff>
      <xdr:row>15</xdr:row>
      <xdr:rowOff>0</xdr:rowOff>
    </xdr:from>
    <xdr:to>
      <xdr:col>3</xdr:col>
      <xdr:colOff>304800</xdr:colOff>
      <xdr:row>16</xdr:row>
      <xdr:rowOff>9525</xdr:rowOff>
    </xdr:to>
    <xdr:pic>
      <xdr:nvPicPr>
        <xdr:cNvPr id="2100" name="Picture 52" descr="Spell shaman earthquake.png">
          <a:hlinkClick xmlns:r="http://schemas.openxmlformats.org/officeDocument/2006/relationships" r:id="rId94"/>
        </xdr:cNvPr>
        <xdr:cNvPicPr>
          <a:picLocks noChangeAspect="1" noChangeArrowheads="1"/>
        </xdr:cNvPicPr>
      </xdr:nvPicPr>
      <xdr:blipFill>
        <a:blip xmlns:r="http://schemas.openxmlformats.org/officeDocument/2006/relationships" r:embed="rId95"/>
        <a:srcRect/>
        <a:stretch>
          <a:fillRect/>
        </a:stretch>
      </xdr:blipFill>
      <xdr:spPr bwMode="auto">
        <a:xfrm>
          <a:off x="942975" y="4352925"/>
          <a:ext cx="304800" cy="304800"/>
        </a:xfrm>
        <a:prstGeom prst="rect">
          <a:avLst/>
        </a:prstGeom>
        <a:noFill/>
      </xdr:spPr>
    </xdr:pic>
    <xdr:clientData/>
  </xdr:twoCellAnchor>
  <xdr:twoCellAnchor>
    <xdr:from>
      <xdr:col>19</xdr:col>
      <xdr:colOff>104775</xdr:colOff>
      <xdr:row>8</xdr:row>
      <xdr:rowOff>9525</xdr:rowOff>
    </xdr:from>
    <xdr:to>
      <xdr:col>19</xdr:col>
      <xdr:colOff>219075</xdr:colOff>
      <xdr:row>11</xdr:row>
      <xdr:rowOff>9525</xdr:rowOff>
    </xdr:to>
    <xdr:sp macro="" textlink="">
      <xdr:nvSpPr>
        <xdr:cNvPr id="61" name="Down Arrow 60"/>
        <xdr:cNvSpPr/>
      </xdr:nvSpPr>
      <xdr:spPr>
        <a:xfrm>
          <a:off x="6076950" y="2295525"/>
          <a:ext cx="114300" cy="885825"/>
        </a:xfrm>
        <a:prstGeom prst="downArrow">
          <a:avLst/>
        </a:prstGeom>
        <a:solidFill>
          <a:srgbClr val="DEA900">
            <a:alpha val="69804"/>
          </a:srgbClr>
        </a:solidFill>
        <a:ln w="0" cmpd="sng">
          <a:solidFill>
            <a:schemeClr val="tx1"/>
          </a:solidFill>
          <a:round/>
        </a:ln>
        <a:scene3d>
          <a:camera prst="orthographicFront"/>
          <a:lightRig rig="threePt" dir="t"/>
        </a:scene3d>
        <a:sp3d>
          <a:bevelT h="6350"/>
          <a:bevelB w="0"/>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twoCellAnchor>
    <xdr:from>
      <xdr:col>1</xdr:col>
      <xdr:colOff>104775</xdr:colOff>
      <xdr:row>8</xdr:row>
      <xdr:rowOff>9525</xdr:rowOff>
    </xdr:from>
    <xdr:to>
      <xdr:col>1</xdr:col>
      <xdr:colOff>219075</xdr:colOff>
      <xdr:row>11</xdr:row>
      <xdr:rowOff>9525</xdr:rowOff>
    </xdr:to>
    <xdr:sp macro="" textlink="">
      <xdr:nvSpPr>
        <xdr:cNvPr id="62" name="Down Arrow 61"/>
        <xdr:cNvSpPr/>
      </xdr:nvSpPr>
      <xdr:spPr>
        <a:xfrm>
          <a:off x="419100" y="2028825"/>
          <a:ext cx="114300" cy="619125"/>
        </a:xfrm>
        <a:prstGeom prst="downArrow">
          <a:avLst/>
        </a:prstGeom>
        <a:solidFill>
          <a:srgbClr val="DEA900">
            <a:alpha val="69804"/>
          </a:srgbClr>
        </a:solidFill>
        <a:ln w="0" cmpd="sng">
          <a:solidFill>
            <a:schemeClr val="tx1"/>
          </a:solidFill>
          <a:round/>
        </a:ln>
        <a:scene3d>
          <a:camera prst="orthographicFront"/>
          <a:lightRig rig="threePt" dir="t"/>
        </a:scene3d>
        <a:sp3d>
          <a:bevelT h="6350"/>
          <a:bevelB w="0"/>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twoCellAnchor>
    <xdr:from>
      <xdr:col>3</xdr:col>
      <xdr:colOff>95251</xdr:colOff>
      <xdr:row>7</xdr:row>
      <xdr:rowOff>295274</xdr:rowOff>
    </xdr:from>
    <xdr:to>
      <xdr:col>3</xdr:col>
      <xdr:colOff>228601</xdr:colOff>
      <xdr:row>9</xdr:row>
      <xdr:rowOff>38099</xdr:rowOff>
    </xdr:to>
    <xdr:sp macro="" textlink="">
      <xdr:nvSpPr>
        <xdr:cNvPr id="63" name="Down Arrow 62"/>
        <xdr:cNvSpPr/>
      </xdr:nvSpPr>
      <xdr:spPr>
        <a:xfrm>
          <a:off x="1038226" y="2019299"/>
          <a:ext cx="133350" cy="200025"/>
        </a:xfrm>
        <a:prstGeom prst="downArrow">
          <a:avLst/>
        </a:prstGeom>
        <a:solidFill>
          <a:srgbClr val="DEA900">
            <a:alpha val="69804"/>
          </a:srgbClr>
        </a:solidFill>
        <a:ln w="0" cmpd="sng">
          <a:solidFill>
            <a:schemeClr val="tx1"/>
          </a:solidFill>
          <a:round/>
        </a:ln>
        <a:scene3d>
          <a:camera prst="orthographicFront"/>
          <a:lightRig rig="threePt" dir="t"/>
        </a:scene3d>
        <a:sp3d>
          <a:bevelT h="6350"/>
          <a:bevelB w="0"/>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twoCellAnchor>
    <xdr:from>
      <xdr:col>3</xdr:col>
      <xdr:colOff>95250</xdr:colOff>
      <xdr:row>12</xdr:row>
      <xdr:rowOff>9525</xdr:rowOff>
    </xdr:from>
    <xdr:to>
      <xdr:col>3</xdr:col>
      <xdr:colOff>228600</xdr:colOff>
      <xdr:row>13</xdr:row>
      <xdr:rowOff>47625</xdr:rowOff>
    </xdr:to>
    <xdr:sp macro="" textlink="">
      <xdr:nvSpPr>
        <xdr:cNvPr id="65" name="Down Arrow 64"/>
        <xdr:cNvSpPr/>
      </xdr:nvSpPr>
      <xdr:spPr>
        <a:xfrm>
          <a:off x="1038225" y="2943225"/>
          <a:ext cx="133350" cy="200025"/>
        </a:xfrm>
        <a:prstGeom prst="downArrow">
          <a:avLst/>
        </a:prstGeom>
        <a:solidFill>
          <a:srgbClr val="DEA900">
            <a:alpha val="69804"/>
          </a:srgbClr>
        </a:solidFill>
        <a:ln w="0" cmpd="sng">
          <a:solidFill>
            <a:schemeClr val="tx1"/>
          </a:solidFill>
          <a:round/>
        </a:ln>
        <a:scene3d>
          <a:camera prst="orthographicFront"/>
          <a:lightRig rig="threePt" dir="t"/>
        </a:scene3d>
        <a:sp3d>
          <a:bevelT h="6350"/>
          <a:bevelB w="0"/>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twoCellAnchor editAs="oneCell">
    <xdr:from>
      <xdr:col>10</xdr:col>
      <xdr:colOff>0</xdr:colOff>
      <xdr:row>7</xdr:row>
      <xdr:rowOff>0</xdr:rowOff>
    </xdr:from>
    <xdr:to>
      <xdr:col>10</xdr:col>
      <xdr:colOff>304800</xdr:colOff>
      <xdr:row>8</xdr:row>
      <xdr:rowOff>9525</xdr:rowOff>
    </xdr:to>
    <xdr:pic>
      <xdr:nvPicPr>
        <xdr:cNvPr id="2101" name="Picture 53" descr="Spell holy devotion.png">
          <a:hlinkClick xmlns:r="http://schemas.openxmlformats.org/officeDocument/2006/relationships" r:id="rId96"/>
        </xdr:cNvPr>
        <xdr:cNvPicPr>
          <a:picLocks noChangeAspect="1" noChangeArrowheads="1"/>
        </xdr:cNvPicPr>
      </xdr:nvPicPr>
      <xdr:blipFill>
        <a:blip xmlns:r="http://schemas.openxmlformats.org/officeDocument/2006/relationships" r:embed="rId97"/>
        <a:srcRect/>
        <a:stretch>
          <a:fillRect/>
        </a:stretch>
      </xdr:blipFill>
      <xdr:spPr bwMode="auto">
        <a:xfrm>
          <a:off x="3143250" y="1724025"/>
          <a:ext cx="304800" cy="304800"/>
        </a:xfrm>
        <a:prstGeom prst="rect">
          <a:avLst/>
        </a:prstGeom>
        <a:noFill/>
      </xdr:spPr>
    </xdr:pic>
    <xdr:clientData/>
  </xdr:twoCellAnchor>
  <xdr:twoCellAnchor editAs="oneCell">
    <xdr:from>
      <xdr:col>12</xdr:col>
      <xdr:colOff>0</xdr:colOff>
      <xdr:row>7</xdr:row>
      <xdr:rowOff>0</xdr:rowOff>
    </xdr:from>
    <xdr:to>
      <xdr:col>12</xdr:col>
      <xdr:colOff>304800</xdr:colOff>
      <xdr:row>8</xdr:row>
      <xdr:rowOff>9525</xdr:rowOff>
    </xdr:to>
    <xdr:pic>
      <xdr:nvPicPr>
        <xdr:cNvPr id="2102" name="Picture 54" descr="Ability shaman stormstrike.png">
          <a:hlinkClick xmlns:r="http://schemas.openxmlformats.org/officeDocument/2006/relationships" r:id="rId98"/>
        </xdr:cNvPr>
        <xdr:cNvPicPr>
          <a:picLocks noChangeAspect="1" noChangeArrowheads="1"/>
        </xdr:cNvPicPr>
      </xdr:nvPicPr>
      <xdr:blipFill>
        <a:blip xmlns:r="http://schemas.openxmlformats.org/officeDocument/2006/relationships" r:embed="rId99"/>
        <a:srcRect/>
        <a:stretch>
          <a:fillRect/>
        </a:stretch>
      </xdr:blipFill>
      <xdr:spPr bwMode="auto">
        <a:xfrm>
          <a:off x="3771900" y="1724025"/>
          <a:ext cx="304800" cy="304800"/>
        </a:xfrm>
        <a:prstGeom prst="rect">
          <a:avLst/>
        </a:prstGeom>
        <a:noFill/>
      </xdr:spPr>
    </xdr:pic>
    <xdr:clientData/>
  </xdr:twoCellAnchor>
  <xdr:twoCellAnchor editAs="oneCell">
    <xdr:from>
      <xdr:col>14</xdr:col>
      <xdr:colOff>0</xdr:colOff>
      <xdr:row>7</xdr:row>
      <xdr:rowOff>0</xdr:rowOff>
    </xdr:from>
    <xdr:to>
      <xdr:col>14</xdr:col>
      <xdr:colOff>304800</xdr:colOff>
      <xdr:row>8</xdr:row>
      <xdr:rowOff>9525</xdr:rowOff>
    </xdr:to>
    <xdr:pic>
      <xdr:nvPicPr>
        <xdr:cNvPr id="2103" name="Picture 55" descr="Spell shaman staticshock.png">
          <a:hlinkClick xmlns:r="http://schemas.openxmlformats.org/officeDocument/2006/relationships" r:id="rId100"/>
        </xdr:cNvPr>
        <xdr:cNvPicPr>
          <a:picLocks noChangeAspect="1" noChangeArrowheads="1"/>
        </xdr:cNvPicPr>
      </xdr:nvPicPr>
      <xdr:blipFill>
        <a:blip xmlns:r="http://schemas.openxmlformats.org/officeDocument/2006/relationships" r:embed="rId101"/>
        <a:srcRect/>
        <a:stretch>
          <a:fillRect/>
        </a:stretch>
      </xdr:blipFill>
      <xdr:spPr bwMode="auto">
        <a:xfrm>
          <a:off x="4400550" y="1724025"/>
          <a:ext cx="304800" cy="304800"/>
        </a:xfrm>
        <a:prstGeom prst="rect">
          <a:avLst/>
        </a:prstGeom>
        <a:noFill/>
      </xdr:spPr>
    </xdr:pic>
    <xdr:clientData/>
  </xdr:twoCellAnchor>
  <xdr:twoCellAnchor editAs="oneCell">
    <xdr:from>
      <xdr:col>10</xdr:col>
      <xdr:colOff>0</xdr:colOff>
      <xdr:row>9</xdr:row>
      <xdr:rowOff>0</xdr:rowOff>
    </xdr:from>
    <xdr:to>
      <xdr:col>10</xdr:col>
      <xdr:colOff>304800</xdr:colOff>
      <xdr:row>10</xdr:row>
      <xdr:rowOff>9525</xdr:rowOff>
    </xdr:to>
    <xdr:pic>
      <xdr:nvPicPr>
        <xdr:cNvPr id="2104" name="Picture 56" descr="Spell fire bluecano.png">
          <a:hlinkClick xmlns:r="http://schemas.openxmlformats.org/officeDocument/2006/relationships" r:id="rId102"/>
        </xdr:cNvPr>
        <xdr:cNvPicPr>
          <a:picLocks noChangeAspect="1" noChangeArrowheads="1"/>
        </xdr:cNvPicPr>
      </xdr:nvPicPr>
      <xdr:blipFill>
        <a:blip xmlns:r="http://schemas.openxmlformats.org/officeDocument/2006/relationships" r:embed="rId103"/>
        <a:srcRect/>
        <a:stretch>
          <a:fillRect/>
        </a:stretch>
      </xdr:blipFill>
      <xdr:spPr bwMode="auto">
        <a:xfrm>
          <a:off x="3143250" y="2181225"/>
          <a:ext cx="304800" cy="304800"/>
        </a:xfrm>
        <a:prstGeom prst="rect">
          <a:avLst/>
        </a:prstGeom>
        <a:noFill/>
      </xdr:spPr>
    </xdr:pic>
    <xdr:clientData/>
  </xdr:twoCellAnchor>
  <xdr:twoCellAnchor editAs="oneCell">
    <xdr:from>
      <xdr:col>12</xdr:col>
      <xdr:colOff>0</xdr:colOff>
      <xdr:row>9</xdr:row>
      <xdr:rowOff>0</xdr:rowOff>
    </xdr:from>
    <xdr:to>
      <xdr:col>12</xdr:col>
      <xdr:colOff>304800</xdr:colOff>
      <xdr:row>10</xdr:row>
      <xdr:rowOff>9525</xdr:rowOff>
    </xdr:to>
    <xdr:pic>
      <xdr:nvPicPr>
        <xdr:cNvPr id="2105" name="Picture 57" descr="Spell nature elementalabsorption.png">
          <a:hlinkClick xmlns:r="http://schemas.openxmlformats.org/officeDocument/2006/relationships" r:id="rId104"/>
        </xdr:cNvPr>
        <xdr:cNvPicPr>
          <a:picLocks noChangeAspect="1" noChangeArrowheads="1"/>
        </xdr:cNvPicPr>
      </xdr:nvPicPr>
      <xdr:blipFill>
        <a:blip xmlns:r="http://schemas.openxmlformats.org/officeDocument/2006/relationships" r:embed="rId105"/>
        <a:srcRect/>
        <a:stretch>
          <a:fillRect/>
        </a:stretch>
      </xdr:blipFill>
      <xdr:spPr bwMode="auto">
        <a:xfrm>
          <a:off x="3771900" y="2181225"/>
          <a:ext cx="304800" cy="304800"/>
        </a:xfrm>
        <a:prstGeom prst="rect">
          <a:avLst/>
        </a:prstGeom>
        <a:noFill/>
      </xdr:spPr>
    </xdr:pic>
    <xdr:clientData/>
  </xdr:twoCellAnchor>
  <xdr:twoCellAnchor editAs="oneCell">
    <xdr:from>
      <xdr:col>14</xdr:col>
      <xdr:colOff>0</xdr:colOff>
      <xdr:row>9</xdr:row>
      <xdr:rowOff>0</xdr:rowOff>
    </xdr:from>
    <xdr:to>
      <xdr:col>14</xdr:col>
      <xdr:colOff>304800</xdr:colOff>
      <xdr:row>10</xdr:row>
      <xdr:rowOff>9525</xdr:rowOff>
    </xdr:to>
    <xdr:pic>
      <xdr:nvPicPr>
        <xdr:cNvPr id="2106" name="Picture 58" descr="Spell fire searingtotem.png">
          <a:hlinkClick xmlns:r="http://schemas.openxmlformats.org/officeDocument/2006/relationships" r:id="rId106"/>
        </xdr:cNvPr>
        <xdr:cNvPicPr>
          <a:picLocks noChangeAspect="1" noChangeArrowheads="1"/>
        </xdr:cNvPicPr>
      </xdr:nvPicPr>
      <xdr:blipFill>
        <a:blip xmlns:r="http://schemas.openxmlformats.org/officeDocument/2006/relationships" r:embed="rId107"/>
        <a:srcRect/>
        <a:stretch>
          <a:fillRect/>
        </a:stretch>
      </xdr:blipFill>
      <xdr:spPr bwMode="auto">
        <a:xfrm>
          <a:off x="4400550" y="2181225"/>
          <a:ext cx="304800" cy="304800"/>
        </a:xfrm>
        <a:prstGeom prst="rect">
          <a:avLst/>
        </a:prstGeom>
        <a:noFill/>
      </xdr:spPr>
    </xdr:pic>
    <xdr:clientData/>
  </xdr:twoCellAnchor>
  <xdr:twoCellAnchor editAs="oneCell">
    <xdr:from>
      <xdr:col>10</xdr:col>
      <xdr:colOff>0</xdr:colOff>
      <xdr:row>11</xdr:row>
      <xdr:rowOff>0</xdr:rowOff>
    </xdr:from>
    <xdr:to>
      <xdr:col>10</xdr:col>
      <xdr:colOff>304800</xdr:colOff>
      <xdr:row>12</xdr:row>
      <xdr:rowOff>9525</xdr:rowOff>
    </xdr:to>
    <xdr:pic>
      <xdr:nvPicPr>
        <xdr:cNvPr id="2107" name="Picture 59" descr="Spell nature earthelemental totem.png">
          <a:hlinkClick xmlns:r="http://schemas.openxmlformats.org/officeDocument/2006/relationships" r:id="rId108"/>
        </xdr:cNvPr>
        <xdr:cNvPicPr>
          <a:picLocks noChangeAspect="1" noChangeArrowheads="1"/>
        </xdr:cNvPicPr>
      </xdr:nvPicPr>
      <xdr:blipFill>
        <a:blip xmlns:r="http://schemas.openxmlformats.org/officeDocument/2006/relationships" r:embed="rId109"/>
        <a:srcRect/>
        <a:stretch>
          <a:fillRect/>
        </a:stretch>
      </xdr:blipFill>
      <xdr:spPr bwMode="auto">
        <a:xfrm>
          <a:off x="3143250" y="2638425"/>
          <a:ext cx="304800" cy="304800"/>
        </a:xfrm>
        <a:prstGeom prst="rect">
          <a:avLst/>
        </a:prstGeom>
        <a:noFill/>
      </xdr:spPr>
    </xdr:pic>
    <xdr:clientData/>
  </xdr:twoCellAnchor>
  <xdr:twoCellAnchor editAs="oneCell">
    <xdr:from>
      <xdr:col>12</xdr:col>
      <xdr:colOff>0</xdr:colOff>
      <xdr:row>11</xdr:row>
      <xdr:rowOff>0</xdr:rowOff>
    </xdr:from>
    <xdr:to>
      <xdr:col>12</xdr:col>
      <xdr:colOff>304800</xdr:colOff>
      <xdr:row>12</xdr:row>
      <xdr:rowOff>9525</xdr:rowOff>
    </xdr:to>
    <xdr:pic>
      <xdr:nvPicPr>
        <xdr:cNvPr id="2108" name="Picture 60" descr="Spell nature shamanrage.png">
          <a:hlinkClick xmlns:r="http://schemas.openxmlformats.org/officeDocument/2006/relationships" r:id="rId110"/>
        </xdr:cNvPr>
        <xdr:cNvPicPr>
          <a:picLocks noChangeAspect="1" noChangeArrowheads="1"/>
        </xdr:cNvPicPr>
      </xdr:nvPicPr>
      <xdr:blipFill>
        <a:blip xmlns:r="http://schemas.openxmlformats.org/officeDocument/2006/relationships" r:embed="rId111"/>
        <a:srcRect/>
        <a:stretch>
          <a:fillRect/>
        </a:stretch>
      </xdr:blipFill>
      <xdr:spPr bwMode="auto">
        <a:xfrm>
          <a:off x="3771900" y="2638425"/>
          <a:ext cx="304800" cy="304800"/>
        </a:xfrm>
        <a:prstGeom prst="rect">
          <a:avLst/>
        </a:prstGeom>
        <a:noFill/>
      </xdr:spPr>
    </xdr:pic>
    <xdr:clientData/>
  </xdr:twoCellAnchor>
  <xdr:twoCellAnchor editAs="oneCell">
    <xdr:from>
      <xdr:col>16</xdr:col>
      <xdr:colOff>0</xdr:colOff>
      <xdr:row>11</xdr:row>
      <xdr:rowOff>0</xdr:rowOff>
    </xdr:from>
    <xdr:to>
      <xdr:col>16</xdr:col>
      <xdr:colOff>304800</xdr:colOff>
      <xdr:row>12</xdr:row>
      <xdr:rowOff>9525</xdr:rowOff>
    </xdr:to>
    <xdr:pic>
      <xdr:nvPicPr>
        <xdr:cNvPr id="2109" name="Picture 61" descr="Spell nature unleashedrage.png">
          <a:hlinkClick xmlns:r="http://schemas.openxmlformats.org/officeDocument/2006/relationships" r:id="rId112"/>
        </xdr:cNvPr>
        <xdr:cNvPicPr>
          <a:picLocks noChangeAspect="1" noChangeArrowheads="1"/>
        </xdr:cNvPicPr>
      </xdr:nvPicPr>
      <xdr:blipFill>
        <a:blip xmlns:r="http://schemas.openxmlformats.org/officeDocument/2006/relationships" r:embed="rId113"/>
        <a:srcRect/>
        <a:stretch>
          <a:fillRect/>
        </a:stretch>
      </xdr:blipFill>
      <xdr:spPr bwMode="auto">
        <a:xfrm>
          <a:off x="5029200" y="2638425"/>
          <a:ext cx="304800" cy="304800"/>
        </a:xfrm>
        <a:prstGeom prst="rect">
          <a:avLst/>
        </a:prstGeom>
        <a:noFill/>
      </xdr:spPr>
    </xdr:pic>
    <xdr:clientData/>
  </xdr:twoCellAnchor>
  <xdr:twoCellAnchor editAs="oneCell">
    <xdr:from>
      <xdr:col>12</xdr:col>
      <xdr:colOff>0</xdr:colOff>
      <xdr:row>13</xdr:row>
      <xdr:rowOff>0</xdr:rowOff>
    </xdr:from>
    <xdr:to>
      <xdr:col>12</xdr:col>
      <xdr:colOff>304800</xdr:colOff>
      <xdr:row>14</xdr:row>
      <xdr:rowOff>9525</xdr:rowOff>
    </xdr:to>
    <xdr:pic>
      <xdr:nvPicPr>
        <xdr:cNvPr id="2110" name="Picture 62" descr="Spell shaman maelstromweapon.png">
          <a:hlinkClick xmlns:r="http://schemas.openxmlformats.org/officeDocument/2006/relationships" r:id="rId114"/>
        </xdr:cNvPr>
        <xdr:cNvPicPr>
          <a:picLocks noChangeAspect="1" noChangeArrowheads="1"/>
        </xdr:cNvPicPr>
      </xdr:nvPicPr>
      <xdr:blipFill>
        <a:blip xmlns:r="http://schemas.openxmlformats.org/officeDocument/2006/relationships" r:embed="rId115"/>
        <a:srcRect/>
        <a:stretch>
          <a:fillRect/>
        </a:stretch>
      </xdr:blipFill>
      <xdr:spPr bwMode="auto">
        <a:xfrm>
          <a:off x="3771900" y="3095625"/>
          <a:ext cx="304800" cy="304800"/>
        </a:xfrm>
        <a:prstGeom prst="rect">
          <a:avLst/>
        </a:prstGeom>
        <a:noFill/>
      </xdr:spPr>
    </xdr:pic>
    <xdr:clientData/>
  </xdr:twoCellAnchor>
  <xdr:twoCellAnchor editAs="oneCell">
    <xdr:from>
      <xdr:col>14</xdr:col>
      <xdr:colOff>0</xdr:colOff>
      <xdr:row>13</xdr:row>
      <xdr:rowOff>0</xdr:rowOff>
    </xdr:from>
    <xdr:to>
      <xdr:col>14</xdr:col>
      <xdr:colOff>304800</xdr:colOff>
      <xdr:row>14</xdr:row>
      <xdr:rowOff>9525</xdr:rowOff>
    </xdr:to>
    <xdr:pic>
      <xdr:nvPicPr>
        <xdr:cNvPr id="2111" name="Picture 63" descr="Spell shaman improvelavalash.png">
          <a:hlinkClick xmlns:r="http://schemas.openxmlformats.org/officeDocument/2006/relationships" r:id="rId116"/>
        </xdr:cNvPr>
        <xdr:cNvPicPr>
          <a:picLocks noChangeAspect="1" noChangeArrowheads="1"/>
        </xdr:cNvPicPr>
      </xdr:nvPicPr>
      <xdr:blipFill>
        <a:blip xmlns:r="http://schemas.openxmlformats.org/officeDocument/2006/relationships" r:embed="rId117"/>
        <a:srcRect/>
        <a:stretch>
          <a:fillRect/>
        </a:stretch>
      </xdr:blipFill>
      <xdr:spPr bwMode="auto">
        <a:xfrm>
          <a:off x="4400550" y="3095625"/>
          <a:ext cx="304800" cy="304800"/>
        </a:xfrm>
        <a:prstGeom prst="rect">
          <a:avLst/>
        </a:prstGeom>
        <a:noFill/>
      </xdr:spPr>
    </xdr:pic>
    <xdr:clientData/>
  </xdr:twoCellAnchor>
  <xdr:twoCellAnchor editAs="oneCell">
    <xdr:from>
      <xdr:col>12</xdr:col>
      <xdr:colOff>0</xdr:colOff>
      <xdr:row>15</xdr:row>
      <xdr:rowOff>0</xdr:rowOff>
    </xdr:from>
    <xdr:to>
      <xdr:col>12</xdr:col>
      <xdr:colOff>304800</xdr:colOff>
      <xdr:row>16</xdr:row>
      <xdr:rowOff>9525</xdr:rowOff>
    </xdr:to>
    <xdr:pic>
      <xdr:nvPicPr>
        <xdr:cNvPr id="2112" name="Picture 64" descr="Spell shaman feralspirit.png">
          <a:hlinkClick xmlns:r="http://schemas.openxmlformats.org/officeDocument/2006/relationships" r:id="rId118"/>
        </xdr:cNvPr>
        <xdr:cNvPicPr>
          <a:picLocks noChangeAspect="1" noChangeArrowheads="1"/>
        </xdr:cNvPicPr>
      </xdr:nvPicPr>
      <xdr:blipFill>
        <a:blip xmlns:r="http://schemas.openxmlformats.org/officeDocument/2006/relationships" r:embed="rId119"/>
        <a:srcRect/>
        <a:stretch>
          <a:fillRect/>
        </a:stretch>
      </xdr:blipFill>
      <xdr:spPr bwMode="auto">
        <a:xfrm>
          <a:off x="3771900" y="3552825"/>
          <a:ext cx="304800" cy="304800"/>
        </a:xfrm>
        <a:prstGeom prst="rect">
          <a:avLst/>
        </a:prstGeom>
        <a:noFill/>
      </xdr:spPr>
    </xdr:pic>
    <xdr:clientData/>
  </xdr:twoCellAnchor>
  <xdr:twoCellAnchor>
    <xdr:from>
      <xdr:col>28</xdr:col>
      <xdr:colOff>0</xdr:colOff>
      <xdr:row>31</xdr:row>
      <xdr:rowOff>0</xdr:rowOff>
    </xdr:from>
    <xdr:to>
      <xdr:col>30</xdr:col>
      <xdr:colOff>276225</xdr:colOff>
      <xdr:row>33</xdr:row>
      <xdr:rowOff>47625</xdr:rowOff>
    </xdr:to>
    <xdr:sp macro="" textlink="">
      <xdr:nvSpPr>
        <xdr:cNvPr id="78" name="Rectangle 77">
          <a:hlinkClick xmlns:r="http://schemas.openxmlformats.org/officeDocument/2006/relationships" r:id="rId120"/>
        </xdr:cNvPr>
        <xdr:cNvSpPr/>
      </xdr:nvSpPr>
      <xdr:spPr>
        <a:xfrm>
          <a:off x="8801100" y="6305550"/>
          <a:ext cx="904875" cy="3714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en-GB" sz="1100"/>
            <a:t>Previous</a:t>
          </a:r>
          <a:r>
            <a:rPr lang="en-GB" sz="1100" baseline="0"/>
            <a:t> </a:t>
          </a:r>
          <a:r>
            <a:rPr lang="en-GB" sz="1100"/>
            <a:t>Page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dimension ref="A1:N159"/>
  <sheetViews>
    <sheetView tabSelected="1" workbookViewId="0">
      <pane ySplit="2" topLeftCell="A3" activePane="bottomLeft" state="frozen"/>
      <selection pane="bottomLeft" sqref="A1:D1"/>
    </sheetView>
  </sheetViews>
  <sheetFormatPr defaultRowHeight="15"/>
  <cols>
    <col min="1" max="1" width="35.140625" customWidth="1"/>
    <col min="2" max="2" width="29.28515625" customWidth="1"/>
    <col min="3" max="3" width="4.85546875" customWidth="1"/>
    <col min="4" max="4" width="20" customWidth="1"/>
    <col min="5" max="5" width="9.140625" customWidth="1"/>
    <col min="6" max="6" width="18.85546875" customWidth="1"/>
    <col min="11" max="11" width="11.140625" customWidth="1"/>
    <col min="13" max="13" width="13.140625" customWidth="1"/>
  </cols>
  <sheetData>
    <row r="1" spans="1:14" ht="36">
      <c r="A1" s="95" t="s">
        <v>48</v>
      </c>
      <c r="B1" s="95"/>
      <c r="C1" s="95"/>
      <c r="D1" s="95"/>
      <c r="E1" s="37"/>
      <c r="F1" s="38" t="s">
        <v>47</v>
      </c>
      <c r="G1" s="37"/>
      <c r="H1" s="96" t="s">
        <v>235</v>
      </c>
      <c r="I1" s="96"/>
      <c r="J1" s="96"/>
      <c r="K1" s="96"/>
      <c r="L1" s="45"/>
      <c r="M1" s="45"/>
    </row>
    <row r="2" spans="1:14" s="2" customFormat="1">
      <c r="A2" s="39" t="s">
        <v>13</v>
      </c>
      <c r="B2" s="39" t="s">
        <v>4</v>
      </c>
      <c r="C2" s="39"/>
      <c r="D2" s="39" t="s">
        <v>19</v>
      </c>
      <c r="E2" s="40"/>
      <c r="F2" s="39" t="s">
        <v>21</v>
      </c>
      <c r="G2" s="41"/>
      <c r="H2" s="41"/>
      <c r="I2" s="41"/>
      <c r="J2" s="41"/>
      <c r="K2" s="41"/>
      <c r="L2" s="41"/>
      <c r="M2" s="41"/>
    </row>
    <row r="3" spans="1:14">
      <c r="A3" s="10"/>
      <c r="B3" s="10"/>
      <c r="C3" s="10"/>
      <c r="D3" s="10"/>
      <c r="E3" s="9"/>
      <c r="F3" s="10"/>
      <c r="G3" s="10"/>
      <c r="H3" s="10"/>
      <c r="I3" s="10"/>
      <c r="J3" s="10"/>
      <c r="K3" s="10"/>
      <c r="L3" s="10"/>
      <c r="M3" s="10"/>
      <c r="N3" s="9"/>
    </row>
    <row r="4" spans="1:14" ht="15" customHeight="1">
      <c r="A4" s="42" t="s">
        <v>3</v>
      </c>
      <c r="B4" s="5">
        <v>7930</v>
      </c>
      <c r="C4" s="54"/>
      <c r="D4" s="11">
        <f>B4</f>
        <v>7930</v>
      </c>
      <c r="E4" s="4"/>
      <c r="F4" s="56" t="s">
        <v>12</v>
      </c>
      <c r="G4" s="45"/>
      <c r="H4" s="45"/>
      <c r="I4" s="45"/>
      <c r="J4" s="45"/>
      <c r="K4" s="45"/>
      <c r="L4" s="45"/>
      <c r="M4" s="45"/>
      <c r="N4" s="9"/>
    </row>
    <row r="5" spans="1:14" ht="15" customHeight="1">
      <c r="A5" s="43" t="s">
        <v>0</v>
      </c>
      <c r="B5" s="6">
        <v>916</v>
      </c>
      <c r="C5" s="72">
        <f>IF(CritBuff="Yes",HasteRating+128.05716,HasteRating)</f>
        <v>916</v>
      </c>
      <c r="D5" s="12">
        <f>(C5/128.05716)/100</f>
        <v>7.153055713557914E-2</v>
      </c>
      <c r="E5" s="4"/>
      <c r="F5" s="56" t="s">
        <v>11</v>
      </c>
      <c r="G5" s="45"/>
      <c r="H5" s="93" t="s">
        <v>44</v>
      </c>
      <c r="I5" s="94"/>
      <c r="J5" s="27">
        <f>E7</f>
        <v>14.107763028165321</v>
      </c>
      <c r="K5" s="45"/>
      <c r="L5" s="45"/>
      <c r="M5" s="45"/>
      <c r="N5" s="9"/>
    </row>
    <row r="6" spans="1:14" ht="15" customHeight="1">
      <c r="A6" s="43" t="s">
        <v>1</v>
      </c>
      <c r="B6" s="6">
        <v>1118</v>
      </c>
      <c r="C6" s="54"/>
      <c r="D6" s="12">
        <f>((B8/648.91)+(B6/179.28)+B10+2.2)/100</f>
        <v>0.20606818612402655</v>
      </c>
      <c r="E6" s="4"/>
      <c r="F6" s="56" t="s">
        <v>10</v>
      </c>
      <c r="G6" s="45"/>
      <c r="H6" s="57"/>
      <c r="I6" s="45"/>
      <c r="J6" s="45"/>
      <c r="K6" s="45"/>
      <c r="L6" s="45"/>
      <c r="M6" s="45"/>
      <c r="N6" s="9"/>
    </row>
    <row r="7" spans="1:14" ht="15" customHeight="1">
      <c r="A7" s="43" t="s">
        <v>2</v>
      </c>
      <c r="B7" s="6">
        <v>1095</v>
      </c>
      <c r="C7" s="54"/>
      <c r="D7" s="12">
        <f>(E7*3)/100</f>
        <v>0.42323289084495963</v>
      </c>
      <c r="E7" s="4">
        <f>(B7/179.28004)+8</f>
        <v>14.107763028165321</v>
      </c>
      <c r="F7" s="56" t="s">
        <v>9</v>
      </c>
      <c r="G7" s="45"/>
      <c r="H7" s="45"/>
      <c r="I7" s="45"/>
      <c r="J7" s="45"/>
      <c r="K7" s="45"/>
      <c r="L7" s="45"/>
      <c r="M7" s="45"/>
      <c r="N7" s="9"/>
    </row>
    <row r="8" spans="1:14" ht="15" customHeight="1">
      <c r="A8" s="43" t="s">
        <v>5</v>
      </c>
      <c r="B8" s="6">
        <v>5951</v>
      </c>
      <c r="C8" s="55" t="s">
        <v>7</v>
      </c>
      <c r="D8" s="13">
        <f>IF(B23="54 Int &amp; 2% Max Mana",((B8)*15.23+22020)*1.02,(B8)*15.23+22020)</f>
        <v>114906.8046</v>
      </c>
      <c r="E8" s="4"/>
      <c r="F8" s="56" t="s">
        <v>8</v>
      </c>
      <c r="G8" s="45"/>
      <c r="H8" s="45"/>
      <c r="I8" s="45"/>
      <c r="J8" s="45"/>
      <c r="K8" s="45"/>
      <c r="L8" s="45"/>
      <c r="M8" s="45"/>
      <c r="N8" s="9"/>
    </row>
    <row r="9" spans="1:14" ht="15" customHeight="1">
      <c r="A9" s="43" t="s">
        <v>16</v>
      </c>
      <c r="B9" s="6">
        <v>2512</v>
      </c>
      <c r="C9" s="45"/>
      <c r="D9" s="11">
        <f>(0.001+B9*SQRT(B8)*0.003345)*5</f>
        <v>3241.0177284079336</v>
      </c>
      <c r="E9" s="4"/>
      <c r="F9" s="56" t="s">
        <v>17</v>
      </c>
      <c r="G9" s="45"/>
      <c r="H9" s="45"/>
      <c r="I9" s="45"/>
      <c r="J9" s="45"/>
      <c r="K9" s="45"/>
      <c r="L9" s="45"/>
      <c r="M9" s="45"/>
      <c r="N9" s="9"/>
    </row>
    <row r="10" spans="1:14" ht="15" customHeight="1">
      <c r="A10" s="44" t="s">
        <v>6</v>
      </c>
      <c r="B10" s="7">
        <v>3</v>
      </c>
      <c r="C10" s="54"/>
      <c r="D10" s="45"/>
      <c r="E10" s="9"/>
      <c r="F10" s="45"/>
      <c r="G10" s="45"/>
      <c r="H10" s="45"/>
      <c r="I10" s="45"/>
      <c r="J10" s="45"/>
      <c r="K10" s="45"/>
      <c r="L10" s="45"/>
      <c r="M10" s="45"/>
      <c r="N10" s="9"/>
    </row>
    <row r="11" spans="1:14">
      <c r="A11" s="45"/>
      <c r="B11" s="52"/>
      <c r="C11" s="45"/>
      <c r="D11" s="45"/>
      <c r="E11" s="9"/>
      <c r="F11" s="45"/>
      <c r="G11" s="45"/>
      <c r="H11" s="45"/>
      <c r="I11" s="45"/>
      <c r="J11" s="45"/>
      <c r="K11" s="45"/>
      <c r="L11" s="45"/>
      <c r="M11" s="45"/>
      <c r="N11" s="9"/>
    </row>
    <row r="12" spans="1:14">
      <c r="A12" s="98" t="s">
        <v>129</v>
      </c>
      <c r="B12" s="99"/>
      <c r="C12" s="46"/>
      <c r="D12" s="45"/>
      <c r="F12" s="97" t="s">
        <v>218</v>
      </c>
      <c r="G12" s="97"/>
      <c r="H12" s="97"/>
      <c r="I12" s="97"/>
      <c r="J12" s="97"/>
      <c r="K12" s="97"/>
      <c r="L12" s="97"/>
      <c r="M12" s="97"/>
      <c r="N12" s="9"/>
    </row>
    <row r="13" spans="1:14" ht="15" customHeight="1">
      <c r="A13" s="100"/>
      <c r="B13" s="101"/>
      <c r="C13" s="46"/>
      <c r="D13" s="45"/>
      <c r="F13" s="78" t="str">
        <f>IF(ROUNDDOWN(D7,2)=ROUND(D7,2),"You are below halfway to your next mastery increase. If you can lose mastery rating without going below the current percentage increase to healing then you should do so.","You are over halfway to your next mastery increase. It may be worthwhile to reforge into mastery to get just over the current % increase to healing value; if you don't have any stats to spare then reforge down until you are close to the current % value.")</f>
        <v>You are below halfway to your next mastery increase. If you can lose mastery rating without going below the current percentage increase to healing then you should do so.</v>
      </c>
      <c r="G13" s="78"/>
      <c r="H13" s="78"/>
      <c r="I13" s="78"/>
      <c r="J13" s="78"/>
      <c r="K13" s="78"/>
      <c r="L13" s="78"/>
      <c r="M13" s="78"/>
      <c r="N13" s="9"/>
    </row>
    <row r="14" spans="1:14" ht="15" hidden="1" customHeight="1">
      <c r="A14" s="35"/>
      <c r="B14" s="36"/>
      <c r="C14" s="46"/>
      <c r="D14" s="45">
        <f>B8/648.91</f>
        <v>9.1707632799617826</v>
      </c>
      <c r="F14" s="78"/>
      <c r="G14" s="78"/>
      <c r="H14" s="78"/>
      <c r="I14" s="78"/>
      <c r="J14" s="78"/>
      <c r="K14" s="78"/>
      <c r="L14" s="78"/>
      <c r="M14" s="78"/>
      <c r="N14" s="9"/>
    </row>
    <row r="15" spans="1:14" ht="15" hidden="1" customHeight="1">
      <c r="A15" s="35"/>
      <c r="B15" s="36"/>
      <c r="C15" s="46"/>
      <c r="D15" s="45">
        <f>B6/179.28</f>
        <v>6.2360553324408743</v>
      </c>
      <c r="F15" s="78"/>
      <c r="G15" s="78"/>
      <c r="H15" s="78"/>
      <c r="I15" s="78"/>
      <c r="J15" s="78"/>
      <c r="K15" s="78"/>
      <c r="L15" s="78"/>
      <c r="M15" s="78"/>
      <c r="N15" s="9"/>
    </row>
    <row r="16" spans="1:14">
      <c r="A16" s="46"/>
      <c r="B16" s="53"/>
      <c r="C16" s="46"/>
      <c r="D16" s="45"/>
      <c r="F16" s="78"/>
      <c r="G16" s="78"/>
      <c r="H16" s="78"/>
      <c r="I16" s="78"/>
      <c r="J16" s="78"/>
      <c r="K16" s="78"/>
      <c r="L16" s="78"/>
      <c r="M16" s="78"/>
      <c r="N16" s="9"/>
    </row>
    <row r="17" spans="1:14">
      <c r="A17" s="47" t="s">
        <v>211</v>
      </c>
      <c r="B17" s="73" t="s">
        <v>25</v>
      </c>
      <c r="C17" s="46"/>
      <c r="D17" s="45"/>
      <c r="F17" s="78"/>
      <c r="G17" s="78"/>
      <c r="H17" s="78"/>
      <c r="I17" s="78"/>
      <c r="J17" s="78"/>
      <c r="K17" s="78"/>
      <c r="L17" s="78"/>
      <c r="M17" s="78"/>
      <c r="N17" s="9"/>
    </row>
    <row r="18" spans="1:14">
      <c r="A18" s="65" t="s">
        <v>131</v>
      </c>
      <c r="B18" s="66" t="s">
        <v>25</v>
      </c>
      <c r="C18" s="46"/>
      <c r="D18" s="45"/>
      <c r="F18" s="11" t="s">
        <v>46</v>
      </c>
      <c r="G18" s="26"/>
      <c r="H18" s="25">
        <f>MROUND(J5,0.333333333333333)</f>
        <v>13.999999999999986</v>
      </c>
      <c r="I18" s="26">
        <f>ROUNDUP((H18-8)*179.28004-MasteryRating,0)</f>
        <v>-20</v>
      </c>
      <c r="J18" s="26" t="s">
        <v>45</v>
      </c>
      <c r="K18" s="26"/>
      <c r="L18" s="26"/>
      <c r="M18" s="58"/>
      <c r="N18" s="9"/>
    </row>
    <row r="19" spans="1:14">
      <c r="A19" s="43" t="s">
        <v>23</v>
      </c>
      <c r="B19" s="6" t="s">
        <v>26</v>
      </c>
      <c r="C19" s="45"/>
      <c r="D19" s="45"/>
      <c r="F19" s="45"/>
      <c r="G19" s="45"/>
      <c r="H19" s="45"/>
      <c r="I19" s="45"/>
      <c r="J19" s="45"/>
      <c r="K19" s="45"/>
      <c r="L19" s="45"/>
      <c r="M19" s="45"/>
      <c r="N19" s="9"/>
    </row>
    <row r="20" spans="1:14" ht="15" customHeight="1">
      <c r="A20" s="43" t="s">
        <v>20</v>
      </c>
      <c r="B20" s="6" t="s">
        <v>32</v>
      </c>
      <c r="C20" s="45"/>
      <c r="D20" s="45"/>
      <c r="F20" s="79" t="str">
        <f>VLOOKUP(TRUE,A33:B37,2,FALSE)</f>
        <v>Your haste is in the optimal range for the current tier; your Riptide, Earthliving Weapon effect and Healing Rain all have one extra tick.</v>
      </c>
      <c r="G20" s="80"/>
      <c r="H20" s="80"/>
      <c r="I20" s="80"/>
      <c r="J20" s="80"/>
      <c r="K20" s="80"/>
      <c r="L20" s="80"/>
      <c r="M20" s="81"/>
      <c r="N20" s="9"/>
    </row>
    <row r="21" spans="1:14">
      <c r="A21" s="67" t="s">
        <v>212</v>
      </c>
      <c r="B21" s="7" t="s">
        <v>214</v>
      </c>
      <c r="C21" s="45"/>
      <c r="D21" s="45"/>
      <c r="F21" s="82"/>
      <c r="G21" s="83"/>
      <c r="H21" s="83"/>
      <c r="I21" s="83"/>
      <c r="J21" s="83"/>
      <c r="K21" s="83"/>
      <c r="L21" s="83"/>
      <c r="M21" s="84"/>
      <c r="N21" s="9"/>
    </row>
    <row r="22" spans="1:14">
      <c r="A22" s="45"/>
      <c r="B22" s="52"/>
      <c r="C22" s="45"/>
      <c r="D22" s="45"/>
      <c r="F22" s="85"/>
      <c r="G22" s="86"/>
      <c r="H22" s="86"/>
      <c r="I22" s="86"/>
      <c r="J22" s="86"/>
      <c r="K22" s="86"/>
      <c r="L22" s="86"/>
      <c r="M22" s="87"/>
      <c r="N22" s="9"/>
    </row>
    <row r="23" spans="1:14">
      <c r="A23" s="48" t="s">
        <v>33</v>
      </c>
      <c r="B23" s="8" t="s">
        <v>34</v>
      </c>
      <c r="C23" s="45"/>
      <c r="D23" s="45"/>
      <c r="F23" s="71"/>
      <c r="G23" s="71"/>
      <c r="H23" s="71"/>
      <c r="I23" s="71"/>
      <c r="J23" s="71"/>
      <c r="K23" s="71"/>
      <c r="L23" s="71"/>
      <c r="M23" s="71"/>
      <c r="N23" s="9"/>
    </row>
    <row r="24" spans="1:14">
      <c r="A24" s="45"/>
      <c r="B24" s="45"/>
      <c r="C24" s="45"/>
      <c r="D24" s="45"/>
      <c r="F24" s="45"/>
      <c r="G24" s="45"/>
      <c r="H24" s="45"/>
      <c r="I24" s="45"/>
      <c r="J24" s="45"/>
      <c r="K24" s="45"/>
      <c r="L24" s="45"/>
      <c r="M24" s="45"/>
      <c r="N24" s="9"/>
    </row>
    <row r="25" spans="1:14">
      <c r="A25" s="45"/>
      <c r="B25" s="45"/>
      <c r="C25" s="45"/>
      <c r="D25" s="45"/>
      <c r="F25" s="78" t="str">
        <f>IF(B31=TRUE,"Your spirit is already high enough and you should consider using an intellect flask instead of a spirit one.","You are using the correct flask.")</f>
        <v>You are using the correct flask.</v>
      </c>
      <c r="G25" s="78"/>
      <c r="H25" s="78"/>
      <c r="I25" s="78"/>
      <c r="J25" s="78"/>
      <c r="K25" s="78"/>
      <c r="L25" s="78"/>
      <c r="M25" s="78"/>
      <c r="N25" s="9"/>
    </row>
    <row r="26" spans="1:14">
      <c r="A26" s="45"/>
      <c r="B26" s="45"/>
      <c r="C26" s="45"/>
      <c r="D26" s="45"/>
      <c r="F26" s="78"/>
      <c r="G26" s="78"/>
      <c r="H26" s="78"/>
      <c r="I26" s="78"/>
      <c r="J26" s="78"/>
      <c r="K26" s="78"/>
      <c r="L26" s="78"/>
      <c r="M26" s="78"/>
      <c r="N26" s="9"/>
    </row>
    <row r="27" spans="1:14">
      <c r="A27" s="45"/>
      <c r="B27" s="45"/>
      <c r="C27" s="45"/>
      <c r="D27" s="45"/>
      <c r="F27" s="45"/>
      <c r="G27" s="45"/>
      <c r="H27" s="45"/>
      <c r="I27" s="45"/>
      <c r="J27" s="45"/>
      <c r="K27" s="45"/>
      <c r="L27" s="45"/>
      <c r="M27" s="45"/>
      <c r="N27" s="9"/>
    </row>
    <row r="28" spans="1:14">
      <c r="A28" s="45"/>
      <c r="B28" s="45"/>
      <c r="C28" s="45"/>
      <c r="D28" s="45"/>
      <c r="F28" s="88"/>
      <c r="G28" s="88"/>
      <c r="H28" s="88"/>
      <c r="I28" s="88"/>
      <c r="J28" s="88"/>
      <c r="K28" s="88"/>
      <c r="L28" s="88"/>
      <c r="M28" s="88"/>
      <c r="N28" s="9"/>
    </row>
    <row r="29" spans="1:14">
      <c r="A29" s="45"/>
      <c r="B29" s="45"/>
      <c r="C29" s="45"/>
      <c r="D29" s="45"/>
      <c r="F29" s="89" t="str">
        <f>VLOOKUP(MetaGem,B87:C90,2,FALSE)</f>
        <v>You are using the correct meta gem.</v>
      </c>
      <c r="G29" s="90"/>
      <c r="H29" s="90"/>
      <c r="I29" s="90"/>
      <c r="J29" s="90"/>
      <c r="K29" s="90"/>
      <c r="L29" s="90"/>
      <c r="M29" s="91"/>
      <c r="N29" s="9"/>
    </row>
    <row r="30" spans="1:14">
      <c r="A30" s="45"/>
      <c r="B30" s="45"/>
      <c r="C30" s="45"/>
      <c r="D30" s="45"/>
      <c r="F30" s="138"/>
      <c r="G30" s="139"/>
      <c r="H30" s="139"/>
      <c r="I30" s="139"/>
      <c r="J30" s="139"/>
      <c r="K30" s="139"/>
      <c r="L30" s="139"/>
      <c r="M30" s="140"/>
      <c r="N30" s="9"/>
    </row>
    <row r="31" spans="1:14" hidden="1">
      <c r="A31" s="45"/>
      <c r="B31" s="45" t="b">
        <f>AND(B9&gt;=2000,B20="300 Spi")</f>
        <v>0</v>
      </c>
      <c r="C31" s="45"/>
      <c r="D31" s="45"/>
      <c r="F31" s="45"/>
      <c r="G31" s="45"/>
      <c r="H31" s="45"/>
      <c r="I31" s="45"/>
      <c r="J31" s="45"/>
      <c r="K31" s="45"/>
      <c r="L31" s="45"/>
      <c r="M31" s="45"/>
      <c r="N31" s="9"/>
    </row>
    <row r="32" spans="1:14" hidden="1">
      <c r="A32" s="45"/>
      <c r="B32" s="45"/>
      <c r="C32" s="45"/>
      <c r="D32" s="45"/>
      <c r="F32" s="45"/>
      <c r="G32" s="45"/>
      <c r="H32" s="45"/>
      <c r="I32" s="51"/>
      <c r="J32" s="45"/>
      <c r="K32" s="45"/>
      <c r="L32" s="45"/>
      <c r="M32" s="45"/>
      <c r="N32" s="9"/>
    </row>
    <row r="33" spans="1:14" hidden="1">
      <c r="A33" s="45" t="b">
        <f>AND((HastePercent*12805.716)&lt;916)</f>
        <v>0</v>
      </c>
      <c r="B33" s="45" t="s">
        <v>18</v>
      </c>
      <c r="C33" s="45"/>
      <c r="D33" s="45"/>
      <c r="F33" s="45"/>
      <c r="G33" s="45"/>
      <c r="H33" s="45"/>
      <c r="I33" s="45"/>
      <c r="J33" s="45"/>
      <c r="K33" s="45"/>
      <c r="L33" s="45"/>
      <c r="M33" s="45"/>
    </row>
    <row r="34" spans="1:14" hidden="1">
      <c r="A34" s="45" t="b">
        <f>AND((HastePercent*12805.716)&gt;=916,(HastePercent*12805.716)&lt;=980)</f>
        <v>1</v>
      </c>
      <c r="B34" s="45" t="s">
        <v>219</v>
      </c>
      <c r="C34" s="45"/>
      <c r="D34" s="45"/>
      <c r="F34" s="45"/>
      <c r="G34" s="45"/>
      <c r="H34" s="45"/>
      <c r="I34" s="45"/>
      <c r="J34" s="45"/>
      <c r="K34" s="45"/>
      <c r="L34" s="45"/>
      <c r="M34" s="45"/>
    </row>
    <row r="35" spans="1:14" hidden="1">
      <c r="A35" s="45" t="b">
        <f>AND((HastePercent*12805.716)&gt;980,(HastePercent*12805.716)&lt;2005)</f>
        <v>0</v>
      </c>
      <c r="B35" s="45" t="s">
        <v>220</v>
      </c>
      <c r="C35" s="45"/>
      <c r="D35" s="45"/>
      <c r="F35" s="45"/>
      <c r="G35" s="45"/>
      <c r="H35" s="45"/>
      <c r="I35" s="45"/>
      <c r="J35" s="45"/>
      <c r="K35" s="45"/>
      <c r="L35" s="45"/>
      <c r="M35" s="45"/>
    </row>
    <row r="36" spans="1:14" hidden="1">
      <c r="A36" s="45" t="b">
        <f>AND((HastePercent*12805.716)&gt;=2005,(HastePercent*12805.716)&lt;=2100)</f>
        <v>0</v>
      </c>
      <c r="B36" s="45" t="s">
        <v>221</v>
      </c>
      <c r="C36" s="45"/>
      <c r="D36" s="45"/>
      <c r="F36" s="45"/>
      <c r="G36" s="45"/>
      <c r="H36" s="45"/>
      <c r="I36" s="45"/>
      <c r="J36" s="45"/>
      <c r="K36" s="45"/>
      <c r="L36" s="45"/>
      <c r="M36" s="45"/>
    </row>
    <row r="37" spans="1:14" hidden="1">
      <c r="A37" s="45" t="b">
        <f>AND((HastePercent*12805.716)&gt;2100)</f>
        <v>0</v>
      </c>
      <c r="B37" s="45" t="s">
        <v>222</v>
      </c>
      <c r="C37" s="45"/>
      <c r="D37" s="45"/>
      <c r="F37" s="45"/>
      <c r="G37" s="45"/>
      <c r="H37" s="45"/>
      <c r="I37" s="45"/>
      <c r="J37" s="45"/>
      <c r="K37" s="45"/>
      <c r="L37" s="45"/>
      <c r="M37" s="45"/>
    </row>
    <row r="38" spans="1:14" hidden="1">
      <c r="A38" s="45"/>
      <c r="B38" s="45"/>
      <c r="C38" s="45"/>
      <c r="D38" s="45"/>
      <c r="F38" s="45"/>
      <c r="G38" s="45"/>
      <c r="H38" s="45"/>
      <c r="I38" s="45"/>
      <c r="J38" s="45"/>
      <c r="K38" s="45"/>
      <c r="L38" s="45"/>
      <c r="M38" s="45"/>
    </row>
    <row r="39" spans="1:14">
      <c r="A39" s="45"/>
      <c r="B39" s="45"/>
      <c r="C39" s="45"/>
      <c r="D39" s="45"/>
      <c r="F39" s="45"/>
      <c r="G39" s="45"/>
      <c r="H39" s="45"/>
      <c r="I39" s="45"/>
      <c r="J39" s="45"/>
      <c r="K39" s="45"/>
      <c r="L39" s="45"/>
      <c r="M39" s="45"/>
    </row>
    <row r="40" spans="1:14">
      <c r="A40" s="49" t="s">
        <v>41</v>
      </c>
      <c r="B40" s="45"/>
      <c r="C40" s="45"/>
      <c r="D40" s="45"/>
      <c r="F40" s="92" t="str">
        <f>VLOOKUP(B19,C79:D83,2,FALSE)</f>
        <v>You are using the correct food buff.</v>
      </c>
      <c r="G40" s="92"/>
      <c r="H40" s="92"/>
      <c r="I40" s="92"/>
      <c r="J40" s="92"/>
      <c r="K40" s="92"/>
      <c r="L40" s="92"/>
      <c r="M40" s="92"/>
      <c r="N40" s="9"/>
    </row>
    <row r="41" spans="1:14">
      <c r="A41" s="74" t="s">
        <v>42</v>
      </c>
      <c r="B41" s="45"/>
      <c r="C41" s="45"/>
      <c r="D41" s="45"/>
      <c r="F41" s="45"/>
      <c r="G41" s="45"/>
      <c r="H41" s="45"/>
      <c r="I41" s="45"/>
      <c r="J41" s="45"/>
      <c r="K41" s="45"/>
      <c r="L41" s="45"/>
      <c r="M41" s="45"/>
      <c r="N41" s="9"/>
    </row>
    <row r="42" spans="1:14" ht="15" customHeight="1">
      <c r="A42" s="75"/>
      <c r="B42" s="45"/>
      <c r="C42" s="45"/>
      <c r="D42" s="45"/>
      <c r="F42" s="79" t="str">
        <f>VLOOKUP(ReplenishmentBuff,F69:G72,2,FALSE)</f>
        <v>You are using the correct enchant for your amount of spirit. The extra intellect will boost your regeneration, too.</v>
      </c>
      <c r="G42" s="80"/>
      <c r="H42" s="80"/>
      <c r="I42" s="80"/>
      <c r="J42" s="80"/>
      <c r="K42" s="80"/>
      <c r="L42" s="80"/>
      <c r="M42" s="81"/>
      <c r="N42" s="9"/>
    </row>
    <row r="43" spans="1:14">
      <c r="A43" s="50" t="s">
        <v>43</v>
      </c>
      <c r="B43" s="45"/>
      <c r="C43" s="45"/>
      <c r="D43" s="45"/>
      <c r="F43" s="85"/>
      <c r="G43" s="86"/>
      <c r="H43" s="86"/>
      <c r="I43" s="86"/>
      <c r="J43" s="86"/>
      <c r="K43" s="86"/>
      <c r="L43" s="86"/>
      <c r="M43" s="87"/>
      <c r="N43" s="9"/>
    </row>
    <row r="44" spans="1:14" ht="15" hidden="1" customHeight="1">
      <c r="A44" s="45"/>
      <c r="B44" s="45"/>
      <c r="C44" s="45"/>
      <c r="D44" s="45"/>
      <c r="F44" s="68"/>
      <c r="G44" s="69"/>
      <c r="H44" s="69"/>
      <c r="I44" s="69"/>
      <c r="J44" s="69"/>
      <c r="K44" s="69"/>
      <c r="L44" s="69"/>
      <c r="M44" s="70"/>
      <c r="N44" s="9"/>
    </row>
    <row r="45" spans="1:14" ht="15" hidden="1" customHeight="1">
      <c r="A45" s="45"/>
      <c r="B45" s="45"/>
      <c r="C45" s="45"/>
      <c r="D45" s="45"/>
      <c r="F45" s="68"/>
      <c r="G45" s="69"/>
      <c r="H45" s="69"/>
      <c r="I45" s="69"/>
      <c r="J45" s="69"/>
      <c r="K45" s="69"/>
      <c r="L45" s="69"/>
      <c r="M45" s="70"/>
      <c r="N45" s="9"/>
    </row>
    <row r="46" spans="1:14" ht="15" hidden="1" customHeight="1">
      <c r="A46" s="45"/>
      <c r="B46" s="45"/>
      <c r="C46" s="45"/>
      <c r="D46" s="45"/>
      <c r="F46" s="68"/>
      <c r="G46" s="69"/>
      <c r="H46" s="69"/>
      <c r="I46" s="69"/>
      <c r="J46" s="69"/>
      <c r="K46" s="69"/>
      <c r="L46" s="69"/>
      <c r="M46" s="70"/>
      <c r="N46" s="9"/>
    </row>
    <row r="47" spans="1:14">
      <c r="A47" s="76" t="s">
        <v>128</v>
      </c>
      <c r="B47" s="45"/>
      <c r="C47" s="45"/>
      <c r="D47" s="45"/>
      <c r="F47" s="71"/>
      <c r="G47" s="71"/>
      <c r="H47" s="71"/>
      <c r="I47" s="71"/>
      <c r="J47" s="71"/>
      <c r="K47" s="71"/>
      <c r="L47" s="71"/>
      <c r="M47" s="71"/>
      <c r="N47" s="9"/>
    </row>
    <row r="48" spans="1:14">
      <c r="A48" s="77"/>
      <c r="B48" s="45"/>
      <c r="C48" s="45"/>
      <c r="D48" s="45"/>
      <c r="F48" s="45"/>
      <c r="G48" s="45"/>
      <c r="H48" s="45"/>
      <c r="I48" s="45"/>
      <c r="J48" s="45"/>
      <c r="K48" s="45"/>
      <c r="L48" s="45"/>
      <c r="M48" s="45"/>
      <c r="N48" s="9"/>
    </row>
    <row r="49" spans="1:14">
      <c r="A49" s="51"/>
      <c r="B49" s="45"/>
      <c r="C49" s="45"/>
      <c r="D49" s="45"/>
      <c r="F49" s="45"/>
      <c r="G49" s="45"/>
      <c r="H49" s="45"/>
      <c r="I49" s="45"/>
      <c r="J49" s="45"/>
      <c r="K49" s="45"/>
      <c r="L49" s="45"/>
      <c r="M49" s="45"/>
      <c r="N49" s="9"/>
    </row>
    <row r="50" spans="1:14">
      <c r="A50" s="45"/>
      <c r="B50" s="45"/>
      <c r="C50" s="45"/>
      <c r="D50" s="45"/>
      <c r="F50" s="45"/>
      <c r="G50" s="45"/>
      <c r="H50" s="45"/>
      <c r="I50" s="51"/>
      <c r="J50" s="45"/>
      <c r="K50" s="45"/>
      <c r="L50" s="45"/>
      <c r="M50" s="45"/>
      <c r="N50" s="9"/>
    </row>
    <row r="51" spans="1:14">
      <c r="A51" s="45"/>
      <c r="B51" s="45"/>
      <c r="C51" s="45"/>
      <c r="D51" s="45"/>
      <c r="F51" s="45"/>
      <c r="G51" s="45"/>
      <c r="H51" s="45"/>
      <c r="I51" s="45"/>
      <c r="J51" s="45"/>
      <c r="K51" s="45"/>
      <c r="L51" s="45"/>
      <c r="M51" s="45"/>
      <c r="N51" s="9"/>
    </row>
    <row r="52" spans="1:14">
      <c r="A52" s="9"/>
      <c r="B52" s="9"/>
      <c r="C52" s="9"/>
      <c r="D52" s="9"/>
      <c r="F52" s="9"/>
      <c r="G52" s="9"/>
      <c r="H52" s="9"/>
      <c r="I52" s="9"/>
      <c r="J52" s="9"/>
      <c r="K52" s="9"/>
      <c r="L52" s="9"/>
      <c r="M52" s="9"/>
      <c r="N52" s="9"/>
    </row>
    <row r="68" spans="2:7" hidden="1">
      <c r="B68">
        <v>1</v>
      </c>
    </row>
    <row r="69" spans="2:7" hidden="1">
      <c r="B69">
        <v>2</v>
      </c>
      <c r="F69" t="s">
        <v>213</v>
      </c>
      <c r="G69" t="str">
        <f>IF(Spirit&gt;2500,"Your Spirit is quite high, Power Torrent may be a better option for you if you can time casting Earth Shield when it procs.","You are using the correct weapon enchant. Power Torrent is very similar if you can time using earth shield when it procs correctly.")</f>
        <v>Your Spirit is quite high, Power Torrent may be a better option for you if you can time casting Earth Shield when it procs.</v>
      </c>
    </row>
    <row r="70" spans="2:7" hidden="1">
      <c r="B70">
        <v>3</v>
      </c>
      <c r="D70" s="1"/>
      <c r="F70" t="s">
        <v>214</v>
      </c>
      <c r="G70" t="str">
        <f>IF(Spirit&gt;2500,"You are using the correct enchant for your amount of spirit. The extra intellect will boost your regeneration, too.","This may be the correct enchant for you, if you can time using Earth Shield when it procs correctly. Otherwise, Heartsong is a better option.")</f>
        <v>You are using the correct enchant for your amount of spirit. The extra intellect will boost your regeneration, too.</v>
      </c>
    </row>
    <row r="71" spans="2:7" hidden="1">
      <c r="C71" s="1">
        <v>0.06</v>
      </c>
      <c r="D71" s="1"/>
      <c r="F71" t="s">
        <v>215</v>
      </c>
      <c r="G71" t="s">
        <v>216</v>
      </c>
    </row>
    <row r="72" spans="2:7" hidden="1">
      <c r="C72" s="1">
        <v>0.1</v>
      </c>
      <c r="F72" t="s">
        <v>22</v>
      </c>
      <c r="G72" t="s">
        <v>217</v>
      </c>
    </row>
    <row r="73" spans="2:7" hidden="1">
      <c r="C73" t="s">
        <v>22</v>
      </c>
    </row>
    <row r="74" spans="2:7" hidden="1">
      <c r="C74" s="1">
        <v>0.04</v>
      </c>
    </row>
    <row r="75" spans="2:7" hidden="1">
      <c r="C75" s="1">
        <v>0.05</v>
      </c>
    </row>
    <row r="76" spans="2:7" hidden="1">
      <c r="C76" t="s">
        <v>22</v>
      </c>
    </row>
    <row r="77" spans="2:7" hidden="1">
      <c r="C77" t="s">
        <v>24</v>
      </c>
    </row>
    <row r="78" spans="2:7" hidden="1">
      <c r="C78" t="s">
        <v>25</v>
      </c>
    </row>
    <row r="79" spans="2:7" hidden="1">
      <c r="C79" t="s">
        <v>26</v>
      </c>
      <c r="D79" s="1" t="s">
        <v>37</v>
      </c>
    </row>
    <row r="80" spans="2:7" hidden="1">
      <c r="C80" t="s">
        <v>27</v>
      </c>
      <c r="D80" t="s">
        <v>38</v>
      </c>
    </row>
    <row r="81" spans="2:5" hidden="1">
      <c r="C81" t="s">
        <v>28</v>
      </c>
      <c r="D81" t="s">
        <v>39</v>
      </c>
    </row>
    <row r="82" spans="2:5" hidden="1">
      <c r="C82" t="s">
        <v>29</v>
      </c>
      <c r="D82" t="s">
        <v>40</v>
      </c>
    </row>
    <row r="83" spans="2:5" hidden="1">
      <c r="C83" t="s">
        <v>31</v>
      </c>
      <c r="D83" t="str">
        <f>IF(HasteBuff="No","Reforge to spirit if you need it. Food buff is much better used for intellect.","Mana Tide Totem only scales with permanent spirit effects. Use 90 Int food.")</f>
        <v>Reforge to spirit if you need it. Food buff is much better used for intellect.</v>
      </c>
    </row>
    <row r="84" spans="2:5" hidden="1">
      <c r="C84" t="s">
        <v>30</v>
      </c>
    </row>
    <row r="85" spans="2:5" hidden="1">
      <c r="C85" t="s">
        <v>32</v>
      </c>
    </row>
    <row r="86" spans="2:5" hidden="1"/>
    <row r="87" spans="2:5" hidden="1">
      <c r="B87" t="s">
        <v>34</v>
      </c>
      <c r="C87" t="str">
        <f>IF(D92=TRUE,"You are using the correct meta gem.","Based on your stats, the 21 Int and chance to restore 600 mana meta may be more useful to you.")</f>
        <v>You are using the correct meta gem.</v>
      </c>
      <c r="E87" t="str">
        <f>IF(F92=TRUE,"If you are a mana battery for your raid you may want the 54 Spi and 3% Crit Heal Effect meta.","")</f>
        <v/>
      </c>
    </row>
    <row r="88" spans="2:5" hidden="1">
      <c r="B88" t="s">
        <v>35</v>
      </c>
      <c r="C88" t="str">
        <f>IF(B18="Yes","This gem is good for the purposes of being a mana battery.","You should consider using the 54 Int and 2% Max Mana meta, it is better.")</f>
        <v>You should consider using the 54 Int and 2% Max Mana meta, it is better.</v>
      </c>
    </row>
    <row r="89" spans="2:5" hidden="1">
      <c r="B89" t="s">
        <v>36</v>
      </c>
      <c r="C89" t="str">
        <f>IF(D92=TRUE,"Apart from the Int this gem is useless to us. Swap for the 54 Int and 2% Max Mana meta","Based on your stats, the 21 Int and chance to restore 600 mana meta may be more useful to you.")</f>
        <v>Apart from the Int this gem is useless to us. Swap for the 54 Int and 2% Max Mana meta</v>
      </c>
      <c r="E89" t="str">
        <f>IF(F94=TRUE,"If you are a mana battery for your raid you may want the 54 Spi and 3% Crit Heal Effect meta.","")</f>
        <v/>
      </c>
    </row>
    <row r="90" spans="2:5" hidden="1">
      <c r="B90" t="s">
        <v>130</v>
      </c>
      <c r="C90" t="str">
        <f>IF(D92=TRUE,"The 54 Int and 2% Max Mana meta would be more useful to you","You are using the correct meta gem.")</f>
        <v>The 54 Int and 2% Max Mana meta would be more useful to you</v>
      </c>
      <c r="E90" t="str">
        <f>IF(F95=TRUE,"If you are a mana battery for your raid you may want the 54 Spi and 3% Crit Heal Effect meta.","")</f>
        <v/>
      </c>
    </row>
    <row r="91" spans="2:5" hidden="1"/>
    <row r="92" spans="2:5" hidden="1">
      <c r="D92" t="b">
        <f>OR((Intellect+Spirit)&gt;5250,(D8)&gt;70000)</f>
        <v>1</v>
      </c>
    </row>
    <row r="97" spans="1:8" hidden="1"/>
    <row r="98" spans="1:8" hidden="1">
      <c r="B98" t="s">
        <v>24</v>
      </c>
    </row>
    <row r="99" spans="1:8" hidden="1">
      <c r="B99" t="s">
        <v>25</v>
      </c>
    </row>
    <row r="100" spans="1:8" hidden="1">
      <c r="C100">
        <v>0</v>
      </c>
    </row>
    <row r="101" spans="1:8" hidden="1">
      <c r="C101">
        <v>1</v>
      </c>
    </row>
    <row r="102" spans="1:8" hidden="1">
      <c r="C102">
        <v>2</v>
      </c>
    </row>
    <row r="103" spans="1:8" hidden="1">
      <c r="C103">
        <v>3</v>
      </c>
    </row>
    <row r="104" spans="1:8" hidden="1"/>
    <row r="105" spans="1:8" hidden="1">
      <c r="A105" t="s">
        <v>14</v>
      </c>
      <c r="H105" t="s">
        <v>15</v>
      </c>
    </row>
    <row r="106" spans="1:8" hidden="1"/>
    <row r="114" spans="2:3">
      <c r="B114" s="14"/>
      <c r="C114" s="14"/>
    </row>
    <row r="115" spans="2:3">
      <c r="B115" s="14"/>
      <c r="C115" s="14"/>
    </row>
    <row r="116" spans="2:3">
      <c r="B116" s="14"/>
      <c r="C116" s="14"/>
    </row>
    <row r="117" spans="2:3">
      <c r="B117" s="14"/>
      <c r="C117" s="14"/>
    </row>
    <row r="118" spans="2:3">
      <c r="B118" s="14"/>
      <c r="C118" s="14"/>
    </row>
    <row r="119" spans="2:3">
      <c r="B119" s="14"/>
      <c r="C119" s="14"/>
    </row>
    <row r="120" spans="2:3">
      <c r="B120" s="14"/>
      <c r="C120" s="14"/>
    </row>
    <row r="121" spans="2:3">
      <c r="B121" s="14"/>
      <c r="C121" s="14"/>
    </row>
    <row r="122" spans="2:3">
      <c r="B122" s="14"/>
      <c r="C122" s="14"/>
    </row>
    <row r="123" spans="2:3">
      <c r="B123" s="14"/>
      <c r="C123" s="14"/>
    </row>
    <row r="124" spans="2:3">
      <c r="B124" s="14"/>
      <c r="C124" s="14"/>
    </row>
    <row r="125" spans="2:3">
      <c r="B125" s="14"/>
      <c r="C125" s="14"/>
    </row>
    <row r="126" spans="2:3">
      <c r="B126" s="14"/>
      <c r="C126" s="14"/>
    </row>
    <row r="127" spans="2:3">
      <c r="B127" s="14"/>
      <c r="C127" s="14"/>
    </row>
    <row r="128" spans="2:3">
      <c r="B128" s="14"/>
      <c r="C128" s="14"/>
    </row>
    <row r="129" spans="2:3">
      <c r="B129" s="14"/>
      <c r="C129" s="14"/>
    </row>
    <row r="130" spans="2:3">
      <c r="B130" s="14"/>
      <c r="C130" s="14"/>
    </row>
    <row r="131" spans="2:3">
      <c r="B131" s="14"/>
      <c r="C131" s="14"/>
    </row>
    <row r="132" spans="2:3">
      <c r="B132" s="14"/>
      <c r="C132" s="14"/>
    </row>
    <row r="133" spans="2:3">
      <c r="B133" s="14"/>
      <c r="C133" s="14"/>
    </row>
    <row r="134" spans="2:3">
      <c r="B134" s="14"/>
      <c r="C134" s="14"/>
    </row>
    <row r="135" spans="2:3">
      <c r="B135" s="14"/>
      <c r="C135" s="14"/>
    </row>
    <row r="136" spans="2:3">
      <c r="B136" s="14"/>
      <c r="C136" s="14"/>
    </row>
    <row r="137" spans="2:3">
      <c r="B137" s="14"/>
      <c r="C137" s="14"/>
    </row>
    <row r="138" spans="2:3">
      <c r="B138" s="14"/>
      <c r="C138" s="14"/>
    </row>
    <row r="139" spans="2:3">
      <c r="B139" s="14"/>
      <c r="C139" s="14"/>
    </row>
    <row r="140" spans="2:3">
      <c r="B140" s="14"/>
      <c r="C140" s="14"/>
    </row>
    <row r="141" spans="2:3">
      <c r="B141" s="14"/>
      <c r="C141" s="14"/>
    </row>
    <row r="142" spans="2:3">
      <c r="B142" s="14"/>
      <c r="C142" s="14"/>
    </row>
    <row r="143" spans="2:3">
      <c r="B143" s="14"/>
      <c r="C143" s="14"/>
    </row>
    <row r="144" spans="2:3">
      <c r="B144" s="14"/>
      <c r="C144" s="14"/>
    </row>
    <row r="145" spans="2:3">
      <c r="B145" s="14"/>
      <c r="C145" s="14"/>
    </row>
    <row r="146" spans="2:3">
      <c r="B146" s="14"/>
      <c r="C146" s="14"/>
    </row>
    <row r="147" spans="2:3">
      <c r="B147" s="14"/>
      <c r="C147" s="14"/>
    </row>
    <row r="148" spans="2:3">
      <c r="B148" s="14"/>
      <c r="C148" s="14"/>
    </row>
    <row r="149" spans="2:3">
      <c r="B149" s="14"/>
      <c r="C149" s="14"/>
    </row>
    <row r="150" spans="2:3">
      <c r="B150" s="14"/>
      <c r="C150" s="14"/>
    </row>
    <row r="151" spans="2:3">
      <c r="B151" s="14"/>
      <c r="C151" s="14"/>
    </row>
    <row r="152" spans="2:3">
      <c r="B152" s="14"/>
      <c r="C152" s="14"/>
    </row>
    <row r="153" spans="2:3">
      <c r="B153" s="14"/>
      <c r="C153" s="14"/>
    </row>
    <row r="154" spans="2:3">
      <c r="B154" s="14"/>
      <c r="C154" s="14"/>
    </row>
    <row r="155" spans="2:3">
      <c r="B155" s="14"/>
      <c r="C155" s="14"/>
    </row>
    <row r="156" spans="2:3">
      <c r="B156" s="14"/>
      <c r="C156" s="14"/>
    </row>
    <row r="157" spans="2:3">
      <c r="B157" s="14"/>
      <c r="C157" s="14"/>
    </row>
    <row r="158" spans="2:3">
      <c r="B158" s="14"/>
      <c r="C158" s="14"/>
    </row>
    <row r="159" spans="2:3">
      <c r="B159" s="14"/>
      <c r="C159" s="14"/>
    </row>
  </sheetData>
  <sheetProtection password="9941" sheet="1" objects="1" scenarios="1"/>
  <mergeCells count="14">
    <mergeCell ref="H5:I5"/>
    <mergeCell ref="A1:D1"/>
    <mergeCell ref="H1:K1"/>
    <mergeCell ref="F13:M17"/>
    <mergeCell ref="F12:M12"/>
    <mergeCell ref="A12:B13"/>
    <mergeCell ref="A41:A42"/>
    <mergeCell ref="A47:A48"/>
    <mergeCell ref="F25:M26"/>
    <mergeCell ref="F28:M28"/>
    <mergeCell ref="F40:M40"/>
    <mergeCell ref="F42:M43"/>
    <mergeCell ref="F20:M22"/>
    <mergeCell ref="F29:M30"/>
  </mergeCells>
  <dataValidations count="7">
    <dataValidation type="list" allowBlank="1" showInputMessage="1" showErrorMessage="1" sqref="B10">
      <formula1>$C$100:$C$103</formula1>
    </dataValidation>
    <dataValidation type="list" allowBlank="1" showInputMessage="1" showErrorMessage="1" sqref="B19">
      <formula1>$C$79:$C$83</formula1>
    </dataValidation>
    <dataValidation type="list" allowBlank="1" showInputMessage="1" showErrorMessage="1" sqref="B20">
      <formula1>$C$84:$C$85</formula1>
    </dataValidation>
    <dataValidation type="list" allowBlank="1" showInputMessage="1" showErrorMessage="1" sqref="B23">
      <formula1>$B$87:$B$90</formula1>
    </dataValidation>
    <dataValidation type="list" allowBlank="1" showInputMessage="1" showErrorMessage="1" sqref="B18">
      <formula1>$B$98:$B$99</formula1>
    </dataValidation>
    <dataValidation type="list" allowBlank="1" showInputMessage="1" showErrorMessage="1" sqref="B17">
      <formula1>$C$77:$C$78</formula1>
    </dataValidation>
    <dataValidation type="list" allowBlank="1" showInputMessage="1" showErrorMessage="1" sqref="B21">
      <formula1>$F$69:$F$72</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sheetPr codeName="Sheet2"/>
  <dimension ref="A1:V207"/>
  <sheetViews>
    <sheetView workbookViewId="0">
      <pane ySplit="2" topLeftCell="A3" activePane="bottomLeft" state="frozen"/>
      <selection pane="bottomLeft" activeCell="K1" sqref="K1:O1"/>
    </sheetView>
  </sheetViews>
  <sheetFormatPr defaultRowHeight="15"/>
  <cols>
    <col min="1" max="1" width="29.5703125" customWidth="1"/>
    <col min="2" max="2" width="6.28515625" customWidth="1"/>
    <col min="3" max="3" width="6.42578125" customWidth="1"/>
    <col min="4" max="4" width="5.85546875" customWidth="1"/>
    <col min="5" max="5" width="6.85546875" customWidth="1"/>
    <col min="6" max="6" width="6.140625" customWidth="1"/>
    <col min="7" max="7" width="8.28515625" customWidth="1"/>
    <col min="8" max="8" width="18.7109375" customWidth="1"/>
    <col min="9" max="9" width="18.42578125" customWidth="1"/>
    <col min="10" max="10" width="21.140625" customWidth="1"/>
    <col min="11" max="11" width="11.5703125" customWidth="1"/>
    <col min="12" max="12" width="17.42578125" customWidth="1"/>
    <col min="13" max="13" width="1.42578125" customWidth="1"/>
  </cols>
  <sheetData>
    <row r="1" spans="1:22" ht="33.75">
      <c r="A1" s="120" t="s">
        <v>123</v>
      </c>
      <c r="B1" s="120"/>
      <c r="C1" s="120"/>
      <c r="D1" s="120"/>
      <c r="E1" s="120"/>
      <c r="F1" s="120"/>
      <c r="G1" s="120"/>
      <c r="H1" s="120"/>
      <c r="I1" s="120"/>
      <c r="J1" s="120"/>
      <c r="K1" s="121" t="s">
        <v>56</v>
      </c>
      <c r="L1" s="121"/>
      <c r="M1" s="121"/>
      <c r="N1" s="121"/>
      <c r="O1" s="121"/>
    </row>
    <row r="2" spans="1:22" s="2" customFormat="1" ht="18.75">
      <c r="A2" s="2" t="s">
        <v>49</v>
      </c>
      <c r="B2" s="2" t="s">
        <v>57</v>
      </c>
      <c r="C2" s="2" t="s">
        <v>50</v>
      </c>
      <c r="D2" s="2" t="s">
        <v>51</v>
      </c>
      <c r="E2" s="2" t="s">
        <v>52</v>
      </c>
      <c r="F2" s="2" t="s">
        <v>53</v>
      </c>
      <c r="G2" s="2" t="s">
        <v>54</v>
      </c>
      <c r="H2" s="2" t="s">
        <v>64</v>
      </c>
      <c r="I2" s="2" t="s">
        <v>227</v>
      </c>
      <c r="J2" s="2" t="s">
        <v>55</v>
      </c>
      <c r="K2" s="2" t="s">
        <v>12</v>
      </c>
      <c r="L2" s="158" t="s">
        <v>121</v>
      </c>
      <c r="M2" s="3"/>
    </row>
    <row r="3" spans="1:22" s="142" customFormat="1">
      <c r="A3" s="142" t="s">
        <v>231</v>
      </c>
      <c r="B3" s="144">
        <v>391</v>
      </c>
      <c r="C3" s="144">
        <v>433</v>
      </c>
      <c r="D3" s="144">
        <v>0</v>
      </c>
      <c r="E3" s="144">
        <v>0</v>
      </c>
      <c r="F3" s="144">
        <v>0</v>
      </c>
      <c r="G3" s="144">
        <v>0</v>
      </c>
      <c r="H3" s="144">
        <v>0</v>
      </c>
      <c r="I3" s="144">
        <f>23500/52</f>
        <v>451.92307692307691</v>
      </c>
      <c r="J3" s="144">
        <v>0</v>
      </c>
      <c r="K3" s="144">
        <v>0</v>
      </c>
      <c r="L3" s="31">
        <f>(C3*$J$60+D3*$J$62+E3*$J$67+F3*$J$65+G3*$J$66+H3*$J$63+J3*-$J$61+K3*$J$64+(I3*$J$68)*1.52/2)/727.5</f>
        <v>101.06476341527886</v>
      </c>
      <c r="M3" s="143"/>
    </row>
    <row r="4" spans="1:22" s="155" customFormat="1">
      <c r="A4" s="155" t="s">
        <v>232</v>
      </c>
      <c r="B4" s="156">
        <v>391</v>
      </c>
      <c r="C4" s="156">
        <v>433</v>
      </c>
      <c r="D4" s="156">
        <v>0</v>
      </c>
      <c r="E4" s="156">
        <v>0</v>
      </c>
      <c r="F4" s="156">
        <v>0</v>
      </c>
      <c r="G4" s="156">
        <v>480</v>
      </c>
      <c r="H4" s="156">
        <v>0</v>
      </c>
      <c r="I4" s="156">
        <v>0</v>
      </c>
      <c r="J4" s="156">
        <v>0</v>
      </c>
      <c r="K4" s="156">
        <v>0</v>
      </c>
      <c r="L4" s="152">
        <f t="shared" ref="L4:L56" si="0">(C4*$J$60+D4*$J$62+E4*$J$67+F4*$J$65+G4*$J$66+H4*$J$63+J4*-$J$61+K4*$J$64+(I4*$J$68)*1.52/2)/727.5</f>
        <v>102.40549828178695</v>
      </c>
      <c r="M4" s="157"/>
      <c r="N4" s="154" t="s">
        <v>234</v>
      </c>
      <c r="O4" s="154"/>
      <c r="P4" s="154"/>
      <c r="Q4" s="154"/>
      <c r="R4" s="154"/>
      <c r="S4" s="154"/>
      <c r="T4" s="154"/>
      <c r="U4" s="154"/>
      <c r="V4" s="154"/>
    </row>
    <row r="5" spans="1:22" s="145" customFormat="1">
      <c r="A5" s="145" t="s">
        <v>233</v>
      </c>
      <c r="B5" s="146">
        <v>391</v>
      </c>
      <c r="C5" s="146">
        <v>433</v>
      </c>
      <c r="D5" s="146">
        <v>0</v>
      </c>
      <c r="E5" s="146">
        <v>0</v>
      </c>
      <c r="F5" s="146">
        <v>0</v>
      </c>
      <c r="G5" s="146">
        <v>0</v>
      </c>
      <c r="H5" s="146">
        <v>286.45833299999998</v>
      </c>
      <c r="I5" s="146">
        <v>0</v>
      </c>
      <c r="J5" s="146">
        <v>0</v>
      </c>
      <c r="K5" s="146">
        <v>0</v>
      </c>
      <c r="L5" s="30">
        <f t="shared" si="0"/>
        <v>89.050687250859099</v>
      </c>
      <c r="M5" s="147"/>
      <c r="N5" s="102" t="s">
        <v>230</v>
      </c>
      <c r="O5" s="102"/>
      <c r="P5" s="102"/>
      <c r="Q5" s="102"/>
      <c r="R5" s="102"/>
      <c r="S5" s="102"/>
      <c r="T5" s="102"/>
    </row>
    <row r="6" spans="1:22" s="32" customFormat="1">
      <c r="A6" s="32" t="s">
        <v>58</v>
      </c>
      <c r="B6" s="33">
        <v>379</v>
      </c>
      <c r="C6" s="33">
        <v>0</v>
      </c>
      <c r="D6" s="33">
        <v>0</v>
      </c>
      <c r="E6" s="33">
        <f>1935/6</f>
        <v>322.5</v>
      </c>
      <c r="F6" s="33">
        <v>0</v>
      </c>
      <c r="G6" s="33">
        <v>0</v>
      </c>
      <c r="H6" s="33">
        <v>0</v>
      </c>
      <c r="I6" s="33">
        <v>0</v>
      </c>
      <c r="J6" s="33">
        <v>-405</v>
      </c>
      <c r="K6" s="33">
        <v>0</v>
      </c>
      <c r="L6" s="31">
        <f t="shared" si="0"/>
        <v>74.484536082474222</v>
      </c>
      <c r="M6" s="24"/>
    </row>
    <row r="7" spans="1:22" s="32" customFormat="1">
      <c r="A7" s="32" t="s">
        <v>224</v>
      </c>
      <c r="B7" s="33">
        <v>378</v>
      </c>
      <c r="C7" s="33">
        <f>(1149*5)/18</f>
        <v>319.16666666666669</v>
      </c>
      <c r="D7" s="33">
        <v>383</v>
      </c>
      <c r="E7" s="33">
        <v>0</v>
      </c>
      <c r="F7" s="33">
        <v>0</v>
      </c>
      <c r="G7" s="33">
        <v>0</v>
      </c>
      <c r="H7" s="33">
        <v>0</v>
      </c>
      <c r="I7" s="33">
        <v>0</v>
      </c>
      <c r="J7" s="33">
        <v>0</v>
      </c>
      <c r="K7" s="33">
        <v>0</v>
      </c>
      <c r="L7" s="31">
        <f t="shared" si="0"/>
        <v>83.356242840778933</v>
      </c>
      <c r="M7" s="24"/>
    </row>
    <row r="8" spans="1:22" s="32" customFormat="1">
      <c r="A8" s="32" t="s">
        <v>225</v>
      </c>
      <c r="B8" s="33">
        <v>378</v>
      </c>
      <c r="C8" s="33">
        <v>319.25</v>
      </c>
      <c r="D8" s="33">
        <v>0</v>
      </c>
      <c r="E8" s="33">
        <v>0</v>
      </c>
      <c r="F8" s="33">
        <v>383</v>
      </c>
      <c r="G8" s="33">
        <v>0</v>
      </c>
      <c r="H8" s="33">
        <v>0</v>
      </c>
      <c r="I8" s="33">
        <v>0</v>
      </c>
      <c r="J8" s="33">
        <v>0</v>
      </c>
      <c r="K8" s="33">
        <v>0</v>
      </c>
      <c r="L8" s="31">
        <f t="shared" si="0"/>
        <v>78.103092783505161</v>
      </c>
      <c r="M8" s="24"/>
    </row>
    <row r="9" spans="1:22" s="32" customFormat="1">
      <c r="A9" s="32" t="s">
        <v>226</v>
      </c>
      <c r="B9" s="33">
        <v>378</v>
      </c>
      <c r="C9" s="33">
        <v>383</v>
      </c>
      <c r="D9" s="33">
        <v>0</v>
      </c>
      <c r="E9" s="33">
        <v>0</v>
      </c>
      <c r="F9" s="33">
        <v>0</v>
      </c>
      <c r="G9" s="33">
        <v>0</v>
      </c>
      <c r="H9" s="33">
        <v>0</v>
      </c>
      <c r="I9" s="33">
        <f>20000/52</f>
        <v>384.61538461538464</v>
      </c>
      <c r="J9" s="33">
        <v>0</v>
      </c>
      <c r="K9" s="33">
        <v>0</v>
      </c>
      <c r="L9" s="31">
        <f>(C9*$J$60+D9*$J$62+E9*$J$67+F9*$J$65+G9*$J$66+H9*$J$63+J9*-$J$61+K9*$J$64+(I9*$J$68)*1.52/2)/727.5</f>
        <v>88.004229447528417</v>
      </c>
      <c r="M9" s="24"/>
    </row>
    <row r="10" spans="1:22" s="150" customFormat="1">
      <c r="A10" s="150" t="s">
        <v>228</v>
      </c>
      <c r="B10" s="151">
        <v>378</v>
      </c>
      <c r="C10" s="151">
        <v>383</v>
      </c>
      <c r="D10" s="151">
        <v>0</v>
      </c>
      <c r="E10" s="151">
        <v>0</v>
      </c>
      <c r="F10" s="151">
        <v>0</v>
      </c>
      <c r="G10" s="151">
        <v>420</v>
      </c>
      <c r="H10" s="151">
        <v>0</v>
      </c>
      <c r="I10" s="151">
        <v>0</v>
      </c>
      <c r="J10" s="151">
        <v>0</v>
      </c>
      <c r="K10" s="151">
        <v>0</v>
      </c>
      <c r="L10" s="152">
        <f t="shared" si="0"/>
        <v>90.171821305841931</v>
      </c>
      <c r="M10" s="153"/>
      <c r="N10" s="154" t="s">
        <v>234</v>
      </c>
      <c r="O10" s="154"/>
      <c r="P10" s="154"/>
      <c r="Q10" s="154"/>
      <c r="R10" s="154"/>
      <c r="S10" s="154"/>
      <c r="T10" s="154"/>
      <c r="U10" s="154"/>
      <c r="V10" s="154"/>
    </row>
    <row r="11" spans="1:22" s="16" customFormat="1">
      <c r="A11" s="16" t="s">
        <v>229</v>
      </c>
      <c r="B11" s="17">
        <v>378</v>
      </c>
      <c r="C11" s="17">
        <v>383</v>
      </c>
      <c r="D11" s="17">
        <v>0</v>
      </c>
      <c r="E11" s="17">
        <v>0</v>
      </c>
      <c r="F11" s="17">
        <v>0</v>
      </c>
      <c r="G11" s="17">
        <v>0</v>
      </c>
      <c r="H11" s="17">
        <v>252.083</v>
      </c>
      <c r="I11" s="17">
        <v>0</v>
      </c>
      <c r="J11" s="17">
        <v>0</v>
      </c>
      <c r="K11" s="17">
        <v>0</v>
      </c>
      <c r="L11" s="30">
        <f t="shared" si="0"/>
        <v>78.633986254295536</v>
      </c>
      <c r="M11" s="23"/>
      <c r="N11" s="102" t="s">
        <v>230</v>
      </c>
      <c r="O11" s="102"/>
      <c r="P11" s="102"/>
      <c r="Q11" s="102"/>
      <c r="R11" s="102"/>
      <c r="S11" s="102"/>
      <c r="T11" s="102"/>
    </row>
    <row r="12" spans="1:22" s="32" customFormat="1">
      <c r="A12" s="32" t="s">
        <v>61</v>
      </c>
      <c r="B12" s="33">
        <v>372</v>
      </c>
      <c r="C12" s="33">
        <v>363</v>
      </c>
      <c r="D12" s="33">
        <v>321</v>
      </c>
      <c r="E12" s="33">
        <v>0</v>
      </c>
      <c r="F12" s="33">
        <v>0</v>
      </c>
      <c r="G12" s="33">
        <v>0</v>
      </c>
      <c r="H12" s="33">
        <v>0</v>
      </c>
      <c r="I12" s="33">
        <v>0</v>
      </c>
      <c r="J12" s="33">
        <v>0</v>
      </c>
      <c r="K12" s="33">
        <v>0</v>
      </c>
      <c r="L12" s="31">
        <f t="shared" si="0"/>
        <v>82.989690721649481</v>
      </c>
      <c r="M12" s="24"/>
    </row>
    <row r="13" spans="1:22" s="32" customFormat="1">
      <c r="A13" s="32" t="s">
        <v>60</v>
      </c>
      <c r="B13" s="33">
        <v>372</v>
      </c>
      <c r="C13" s="33">
        <v>0</v>
      </c>
      <c r="D13" s="33">
        <v>0</v>
      </c>
      <c r="E13" s="33">
        <v>302.5</v>
      </c>
      <c r="F13" s="33">
        <v>0</v>
      </c>
      <c r="G13" s="33">
        <v>0</v>
      </c>
      <c r="H13" s="33">
        <v>0</v>
      </c>
      <c r="I13" s="33">
        <v>0</v>
      </c>
      <c r="J13" s="33">
        <v>0</v>
      </c>
      <c r="K13" s="33">
        <v>435</v>
      </c>
      <c r="L13" s="31">
        <f t="shared" si="0"/>
        <v>59.941580756013742</v>
      </c>
      <c r="M13" s="24"/>
    </row>
    <row r="14" spans="1:22" s="32" customFormat="1">
      <c r="A14" s="32" t="s">
        <v>59</v>
      </c>
      <c r="B14" s="33">
        <v>372</v>
      </c>
      <c r="C14" s="33">
        <v>363</v>
      </c>
      <c r="D14" s="33">
        <v>0</v>
      </c>
      <c r="E14" s="33">
        <v>0</v>
      </c>
      <c r="F14" s="33">
        <v>0</v>
      </c>
      <c r="G14" s="33">
        <f>2178/6</f>
        <v>363</v>
      </c>
      <c r="H14" s="33">
        <v>0</v>
      </c>
      <c r="I14" s="33">
        <v>0</v>
      </c>
      <c r="J14" s="33">
        <v>0</v>
      </c>
      <c r="K14" s="33">
        <v>0</v>
      </c>
      <c r="L14" s="31">
        <f t="shared" si="0"/>
        <v>82.329896907216494</v>
      </c>
      <c r="M14" s="24"/>
    </row>
    <row r="15" spans="1:22" s="16" customFormat="1">
      <c r="A15" s="16" t="s">
        <v>62</v>
      </c>
      <c r="B15" s="17">
        <v>372</v>
      </c>
      <c r="C15" s="17">
        <v>0</v>
      </c>
      <c r="D15" s="17">
        <v>435</v>
      </c>
      <c r="E15" s="17">
        <v>0</v>
      </c>
      <c r="F15" s="17">
        <v>0</v>
      </c>
      <c r="G15" s="17">
        <v>0</v>
      </c>
      <c r="H15" s="17">
        <v>302.5</v>
      </c>
      <c r="I15" s="17">
        <v>0</v>
      </c>
      <c r="J15" s="17">
        <v>0</v>
      </c>
      <c r="K15" s="17">
        <v>0</v>
      </c>
      <c r="L15" s="30">
        <f t="shared" si="0"/>
        <v>76.030927835051543</v>
      </c>
      <c r="M15" s="23"/>
      <c r="N15" s="102" t="s">
        <v>63</v>
      </c>
      <c r="O15" s="102"/>
      <c r="P15" s="102"/>
      <c r="Q15" s="102"/>
      <c r="R15" s="102"/>
    </row>
    <row r="16" spans="1:22" s="32" customFormat="1">
      <c r="A16" s="32" t="s">
        <v>223</v>
      </c>
      <c r="B16" s="33">
        <v>365</v>
      </c>
      <c r="C16" s="33">
        <v>340</v>
      </c>
      <c r="D16" s="33">
        <v>0</v>
      </c>
      <c r="E16" s="33">
        <v>0</v>
      </c>
      <c r="F16" s="33">
        <v>0</v>
      </c>
      <c r="G16" s="33">
        <v>283.33333333333331</v>
      </c>
      <c r="H16" s="33">
        <v>0</v>
      </c>
      <c r="I16" s="33">
        <v>0</v>
      </c>
      <c r="J16" s="33">
        <v>0</v>
      </c>
      <c r="K16" s="33">
        <v>0</v>
      </c>
      <c r="L16" s="31">
        <f t="shared" si="0"/>
        <v>72.050400916380298</v>
      </c>
      <c r="M16" s="24"/>
      <c r="N16" s="141"/>
      <c r="O16" s="141"/>
      <c r="P16" s="141"/>
      <c r="Q16" s="141"/>
      <c r="R16" s="141"/>
    </row>
    <row r="17" spans="1:18" s="32" customFormat="1">
      <c r="A17" s="32" t="s">
        <v>66</v>
      </c>
      <c r="B17" s="33">
        <v>365</v>
      </c>
      <c r="C17" s="33">
        <v>0</v>
      </c>
      <c r="D17" s="33">
        <v>0</v>
      </c>
      <c r="E17" s="33">
        <v>0</v>
      </c>
      <c r="F17" s="33">
        <v>340</v>
      </c>
      <c r="G17" s="33">
        <v>0</v>
      </c>
      <c r="H17" s="33">
        <v>0</v>
      </c>
      <c r="I17" s="33">
        <v>0</v>
      </c>
      <c r="J17" s="33">
        <v>0</v>
      </c>
      <c r="K17" s="33">
        <v>0</v>
      </c>
      <c r="L17" s="31">
        <f t="shared" si="0"/>
        <v>30.378006872852232</v>
      </c>
      <c r="M17" s="24"/>
    </row>
    <row r="18" spans="1:18" s="32" customFormat="1">
      <c r="A18" s="32" t="s">
        <v>65</v>
      </c>
      <c r="B18" s="33">
        <v>365</v>
      </c>
      <c r="C18" s="33">
        <v>0</v>
      </c>
      <c r="D18" s="33">
        <v>340</v>
      </c>
      <c r="E18" s="33">
        <v>0</v>
      </c>
      <c r="F18" s="33">
        <v>0</v>
      </c>
      <c r="G18" s="33">
        <v>0</v>
      </c>
      <c r="H18" s="33">
        <v>0</v>
      </c>
      <c r="I18" s="33">
        <v>0</v>
      </c>
      <c r="J18" s="33">
        <v>0</v>
      </c>
      <c r="K18" s="33">
        <v>0</v>
      </c>
      <c r="L18" s="31">
        <f t="shared" si="0"/>
        <v>35.051546391752581</v>
      </c>
      <c r="M18" s="24"/>
    </row>
    <row r="19" spans="1:18" s="32" customFormat="1">
      <c r="A19" s="32" t="s">
        <v>68</v>
      </c>
      <c r="B19" s="33">
        <v>359</v>
      </c>
      <c r="C19" s="33">
        <v>321</v>
      </c>
      <c r="D19" s="33">
        <v>321</v>
      </c>
      <c r="E19" s="33">
        <v>0</v>
      </c>
      <c r="F19" s="33">
        <v>0</v>
      </c>
      <c r="G19" s="33">
        <v>0</v>
      </c>
      <c r="H19" s="33">
        <v>0</v>
      </c>
      <c r="I19" s="33">
        <v>0</v>
      </c>
      <c r="J19" s="33">
        <v>0</v>
      </c>
      <c r="K19" s="33">
        <v>0</v>
      </c>
      <c r="L19" s="31">
        <f t="shared" si="0"/>
        <v>77.216494845360828</v>
      </c>
      <c r="M19" s="24"/>
    </row>
    <row r="20" spans="1:18" s="32" customFormat="1">
      <c r="A20" s="32" t="s">
        <v>77</v>
      </c>
      <c r="B20" s="33">
        <v>359</v>
      </c>
      <c r="C20" s="33">
        <v>321</v>
      </c>
      <c r="D20" s="33">
        <v>400</v>
      </c>
      <c r="E20" s="33">
        <v>0</v>
      </c>
      <c r="F20" s="33">
        <v>0</v>
      </c>
      <c r="G20" s="33">
        <v>0</v>
      </c>
      <c r="H20" s="33">
        <v>0</v>
      </c>
      <c r="I20" s="33">
        <v>0</v>
      </c>
      <c r="J20" s="33">
        <v>0</v>
      </c>
      <c r="K20" s="33">
        <v>0</v>
      </c>
      <c r="L20" s="31">
        <f t="shared" si="0"/>
        <v>85.360824742268036</v>
      </c>
      <c r="M20" s="24"/>
    </row>
    <row r="21" spans="1:18" s="16" customFormat="1">
      <c r="A21" s="16" t="s">
        <v>69</v>
      </c>
      <c r="B21" s="17">
        <v>359</v>
      </c>
      <c r="C21" s="17">
        <v>0</v>
      </c>
      <c r="D21" s="17">
        <v>386.25</v>
      </c>
      <c r="E21" s="17">
        <v>0</v>
      </c>
      <c r="F21" s="17">
        <v>0</v>
      </c>
      <c r="G21" s="17">
        <v>0</v>
      </c>
      <c r="H21" s="17">
        <v>267.5</v>
      </c>
      <c r="I21" s="17">
        <v>0</v>
      </c>
      <c r="J21" s="17">
        <v>0</v>
      </c>
      <c r="K21" s="17">
        <v>0</v>
      </c>
      <c r="L21" s="30">
        <f t="shared" si="0"/>
        <v>67.396907216494839</v>
      </c>
      <c r="M21" s="23"/>
      <c r="N21" s="102" t="s">
        <v>63</v>
      </c>
      <c r="O21" s="102"/>
      <c r="P21" s="102"/>
      <c r="Q21" s="102"/>
      <c r="R21" s="102"/>
    </row>
    <row r="22" spans="1:18" s="32" customFormat="1">
      <c r="A22" s="32" t="s">
        <v>70</v>
      </c>
      <c r="B22" s="33">
        <v>359</v>
      </c>
      <c r="C22" s="33">
        <v>0</v>
      </c>
      <c r="D22" s="33">
        <v>0</v>
      </c>
      <c r="E22" s="33">
        <v>267.5</v>
      </c>
      <c r="F22" s="33">
        <v>0</v>
      </c>
      <c r="G22" s="33">
        <v>0</v>
      </c>
      <c r="H22" s="33">
        <v>0</v>
      </c>
      <c r="I22" s="33">
        <v>0</v>
      </c>
      <c r="J22" s="33">
        <v>0</v>
      </c>
      <c r="K22" s="33">
        <v>385</v>
      </c>
      <c r="L22" s="31">
        <f t="shared" si="0"/>
        <v>53.034364261168385</v>
      </c>
      <c r="M22" s="24"/>
    </row>
    <row r="23" spans="1:18" s="32" customFormat="1">
      <c r="A23" s="32" t="s">
        <v>72</v>
      </c>
      <c r="B23" s="33">
        <v>359</v>
      </c>
      <c r="C23" s="33">
        <v>321</v>
      </c>
      <c r="D23" s="33">
        <v>321</v>
      </c>
      <c r="E23" s="33">
        <v>0</v>
      </c>
      <c r="F23" s="33">
        <v>0</v>
      </c>
      <c r="G23" s="33">
        <v>0</v>
      </c>
      <c r="H23" s="33">
        <v>0</v>
      </c>
      <c r="I23" s="33">
        <v>0</v>
      </c>
      <c r="J23" s="33">
        <v>0</v>
      </c>
      <c r="K23" s="33">
        <v>0</v>
      </c>
      <c r="L23" s="31">
        <f t="shared" si="0"/>
        <v>77.216494845360828</v>
      </c>
      <c r="M23" s="24"/>
    </row>
    <row r="24" spans="1:18" s="32" customFormat="1">
      <c r="A24" s="32" t="s">
        <v>67</v>
      </c>
      <c r="B24" s="33">
        <v>359</v>
      </c>
      <c r="C24" s="33">
        <v>0</v>
      </c>
      <c r="D24" s="33">
        <v>0</v>
      </c>
      <c r="E24" s="33">
        <v>0</v>
      </c>
      <c r="F24" s="33">
        <v>0</v>
      </c>
      <c r="G24" s="33">
        <v>321</v>
      </c>
      <c r="H24" s="33">
        <v>0</v>
      </c>
      <c r="I24" s="33">
        <v>0</v>
      </c>
      <c r="J24" s="33">
        <v>0</v>
      </c>
      <c r="K24" s="33">
        <v>321</v>
      </c>
      <c r="L24" s="31">
        <f t="shared" si="0"/>
        <v>56.037113402061856</v>
      </c>
      <c r="M24" s="24"/>
    </row>
    <row r="25" spans="1:18" s="32" customFormat="1">
      <c r="A25" s="32" t="s">
        <v>73</v>
      </c>
      <c r="B25" s="33">
        <v>359</v>
      </c>
      <c r="C25" s="21">
        <v>321</v>
      </c>
      <c r="D25" s="33">
        <v>321</v>
      </c>
      <c r="E25" s="33">
        <v>0</v>
      </c>
      <c r="F25" s="33">
        <v>0</v>
      </c>
      <c r="G25" s="33">
        <v>0</v>
      </c>
      <c r="H25" s="33">
        <v>0</v>
      </c>
      <c r="I25" s="33">
        <v>0</v>
      </c>
      <c r="J25" s="33">
        <v>0</v>
      </c>
      <c r="K25" s="33">
        <v>0</v>
      </c>
      <c r="L25" s="31">
        <f t="shared" si="0"/>
        <v>77.216494845360828</v>
      </c>
      <c r="M25" s="24"/>
    </row>
    <row r="26" spans="1:18" s="32" customFormat="1">
      <c r="A26" s="32" t="s">
        <v>74</v>
      </c>
      <c r="B26" s="33">
        <v>359</v>
      </c>
      <c r="C26" s="33">
        <v>321</v>
      </c>
      <c r="D26" s="33">
        <v>0</v>
      </c>
      <c r="E26" s="33">
        <v>0</v>
      </c>
      <c r="F26" s="33">
        <v>0</v>
      </c>
      <c r="G26" s="33">
        <v>0</v>
      </c>
      <c r="H26" s="33">
        <v>0</v>
      </c>
      <c r="I26" s="33">
        <v>0</v>
      </c>
      <c r="J26" s="34">
        <v>0.185</v>
      </c>
      <c r="K26" s="33">
        <v>0</v>
      </c>
      <c r="L26" s="31">
        <f t="shared" si="0"/>
        <v>44.100824742268038</v>
      </c>
      <c r="M26" s="24"/>
    </row>
    <row r="27" spans="1:18" s="16" customFormat="1">
      <c r="A27" s="16" t="s">
        <v>75</v>
      </c>
      <c r="B27" s="17">
        <v>359</v>
      </c>
      <c r="C27" s="17">
        <v>351</v>
      </c>
      <c r="D27" s="17">
        <v>0</v>
      </c>
      <c r="E27" s="17">
        <v>194</v>
      </c>
      <c r="F27" s="17">
        <v>0</v>
      </c>
      <c r="G27" s="17">
        <v>0</v>
      </c>
      <c r="H27" s="17">
        <v>0</v>
      </c>
      <c r="I27" s="17">
        <v>0</v>
      </c>
      <c r="J27" s="17">
        <v>0</v>
      </c>
      <c r="K27" s="17">
        <v>0</v>
      </c>
      <c r="L27" s="30">
        <f t="shared" si="0"/>
        <v>62.914089347079035</v>
      </c>
      <c r="M27" s="23"/>
      <c r="N27" s="102" t="s">
        <v>76</v>
      </c>
      <c r="O27" s="102"/>
      <c r="P27" s="102"/>
      <c r="Q27" s="102"/>
      <c r="R27" s="102"/>
    </row>
    <row r="28" spans="1:18" s="32" customFormat="1">
      <c r="A28" s="32" t="s">
        <v>71</v>
      </c>
      <c r="B28" s="33">
        <v>359</v>
      </c>
      <c r="C28" s="33">
        <v>321</v>
      </c>
      <c r="D28" s="33">
        <v>0</v>
      </c>
      <c r="E28" s="33">
        <v>0</v>
      </c>
      <c r="F28" s="33">
        <v>0</v>
      </c>
      <c r="G28" s="33">
        <v>321</v>
      </c>
      <c r="H28" s="33">
        <v>0</v>
      </c>
      <c r="I28" s="33">
        <v>0</v>
      </c>
      <c r="J28" s="33">
        <v>0</v>
      </c>
      <c r="K28" s="33">
        <v>0</v>
      </c>
      <c r="L28" s="31">
        <f t="shared" si="0"/>
        <v>72.80412371134021</v>
      </c>
      <c r="M28" s="24"/>
    </row>
    <row r="29" spans="1:18" s="32" customFormat="1">
      <c r="A29" s="32" t="s">
        <v>78</v>
      </c>
      <c r="B29" s="33">
        <v>352</v>
      </c>
      <c r="C29" s="33">
        <v>0</v>
      </c>
      <c r="D29" s="33">
        <v>0</v>
      </c>
      <c r="E29" s="33">
        <v>0</v>
      </c>
      <c r="F29" s="33">
        <v>301</v>
      </c>
      <c r="G29" s="33">
        <v>0</v>
      </c>
      <c r="H29" s="33">
        <v>0</v>
      </c>
      <c r="I29" s="33">
        <v>0</v>
      </c>
      <c r="J29" s="33">
        <v>0</v>
      </c>
      <c r="K29" s="33">
        <v>0</v>
      </c>
      <c r="L29" s="31">
        <f t="shared" si="0"/>
        <v>26.893470790378007</v>
      </c>
      <c r="M29" s="24"/>
    </row>
    <row r="30" spans="1:18" s="32" customFormat="1">
      <c r="A30" s="32" t="s">
        <v>79</v>
      </c>
      <c r="B30" s="33">
        <v>352</v>
      </c>
      <c r="C30" s="33">
        <v>0</v>
      </c>
      <c r="D30" s="33">
        <v>301</v>
      </c>
      <c r="E30" s="33">
        <v>0</v>
      </c>
      <c r="F30" s="33">
        <v>0</v>
      </c>
      <c r="G30" s="33">
        <v>0</v>
      </c>
      <c r="H30" s="33">
        <v>0</v>
      </c>
      <c r="I30" s="33">
        <v>0</v>
      </c>
      <c r="J30" s="33">
        <v>0</v>
      </c>
      <c r="K30" s="33">
        <v>0</v>
      </c>
      <c r="L30" s="31">
        <f t="shared" si="0"/>
        <v>31.030927835051546</v>
      </c>
      <c r="M30" s="24"/>
    </row>
    <row r="31" spans="1:18" s="32" customFormat="1">
      <c r="A31" s="32" t="s">
        <v>89</v>
      </c>
      <c r="B31" s="33">
        <v>346</v>
      </c>
      <c r="C31" s="33">
        <v>0</v>
      </c>
      <c r="D31" s="33">
        <v>285</v>
      </c>
      <c r="E31" s="33">
        <v>0</v>
      </c>
      <c r="F31" s="33">
        <v>0</v>
      </c>
      <c r="G31" s="33">
        <v>285</v>
      </c>
      <c r="H31" s="33">
        <v>0</v>
      </c>
      <c r="I31" s="33">
        <v>0</v>
      </c>
      <c r="J31" s="33">
        <v>0</v>
      </c>
      <c r="K31" s="33">
        <v>0</v>
      </c>
      <c r="L31" s="31">
        <f t="shared" si="0"/>
        <v>54.845360824742265</v>
      </c>
      <c r="M31" s="24"/>
    </row>
    <row r="32" spans="1:18" s="16" customFormat="1">
      <c r="A32" s="16" t="s">
        <v>88</v>
      </c>
      <c r="B32" s="17">
        <v>346</v>
      </c>
      <c r="C32" s="17">
        <v>0</v>
      </c>
      <c r="D32" s="17">
        <v>0</v>
      </c>
      <c r="E32" s="17">
        <v>0</v>
      </c>
      <c r="F32" s="17">
        <v>0</v>
      </c>
      <c r="G32" s="17">
        <v>0</v>
      </c>
      <c r="H32" s="17">
        <f>219.23+39.58</f>
        <v>258.81</v>
      </c>
      <c r="I32" s="17">
        <v>0</v>
      </c>
      <c r="J32" s="17">
        <v>0</v>
      </c>
      <c r="K32" s="17">
        <v>0</v>
      </c>
      <c r="L32" s="30">
        <f t="shared" si="0"/>
        <v>26.681443298969072</v>
      </c>
      <c r="M32" s="23"/>
      <c r="N32" s="102" t="s">
        <v>82</v>
      </c>
      <c r="O32" s="102"/>
      <c r="P32" s="102"/>
      <c r="Q32" s="102"/>
      <c r="R32" s="102"/>
    </row>
    <row r="33" spans="1:18" s="32" customFormat="1">
      <c r="A33" s="32" t="s">
        <v>84</v>
      </c>
      <c r="B33" s="33">
        <v>346</v>
      </c>
      <c r="C33" s="33">
        <v>285</v>
      </c>
      <c r="D33" s="33">
        <v>237.5</v>
      </c>
      <c r="E33" s="33">
        <v>0</v>
      </c>
      <c r="F33" s="33">
        <v>0</v>
      </c>
      <c r="G33" s="33">
        <v>0</v>
      </c>
      <c r="H33" s="33">
        <v>0</v>
      </c>
      <c r="I33" s="33">
        <v>0</v>
      </c>
      <c r="J33" s="33">
        <v>0</v>
      </c>
      <c r="K33" s="33">
        <v>0</v>
      </c>
      <c r="L33" s="31">
        <f t="shared" si="0"/>
        <v>63.659793814432987</v>
      </c>
      <c r="M33" s="24"/>
    </row>
    <row r="34" spans="1:18" s="32" customFormat="1">
      <c r="A34" s="32" t="s">
        <v>83</v>
      </c>
      <c r="B34" s="33">
        <v>346</v>
      </c>
      <c r="C34" s="33">
        <v>285</v>
      </c>
      <c r="D34" s="33">
        <v>0</v>
      </c>
      <c r="E34" s="33">
        <v>0</v>
      </c>
      <c r="F34" s="33">
        <v>0</v>
      </c>
      <c r="G34" s="33">
        <v>0</v>
      </c>
      <c r="H34" s="33">
        <v>0</v>
      </c>
      <c r="I34" s="33">
        <v>0</v>
      </c>
      <c r="J34" s="33">
        <v>0</v>
      </c>
      <c r="K34" s="33">
        <v>237.5</v>
      </c>
      <c r="L34" s="31">
        <f t="shared" si="0"/>
        <v>59.415807560137459</v>
      </c>
      <c r="M34" s="24"/>
    </row>
    <row r="35" spans="1:18" s="32" customFormat="1">
      <c r="A35" s="32" t="s">
        <v>87</v>
      </c>
      <c r="B35" s="33">
        <v>346</v>
      </c>
      <c r="C35" s="33">
        <v>0</v>
      </c>
      <c r="D35" s="33">
        <v>0</v>
      </c>
      <c r="E35" s="33">
        <v>285</v>
      </c>
      <c r="F35" s="33">
        <v>0</v>
      </c>
      <c r="G35" s="33">
        <v>0</v>
      </c>
      <c r="H35" s="33">
        <v>0</v>
      </c>
      <c r="I35" s="33">
        <v>0</v>
      </c>
      <c r="J35" s="33">
        <v>0</v>
      </c>
      <c r="K35" s="33">
        <v>340</v>
      </c>
      <c r="L35" s="31">
        <f t="shared" si="0"/>
        <v>50.522336769759448</v>
      </c>
      <c r="M35" s="24"/>
    </row>
    <row r="36" spans="1:18" s="32" customFormat="1">
      <c r="A36" s="32" t="s">
        <v>85</v>
      </c>
      <c r="B36" s="33">
        <v>346</v>
      </c>
      <c r="C36" s="33">
        <v>0</v>
      </c>
      <c r="D36" s="33">
        <v>285</v>
      </c>
      <c r="E36" s="33">
        <v>285</v>
      </c>
      <c r="F36" s="33">
        <v>0</v>
      </c>
      <c r="G36" s="33">
        <v>0</v>
      </c>
      <c r="H36" s="33">
        <v>0</v>
      </c>
      <c r="I36" s="33">
        <v>0</v>
      </c>
      <c r="J36" s="33">
        <v>0</v>
      </c>
      <c r="K36" s="33">
        <v>0</v>
      </c>
      <c r="L36" s="31">
        <f t="shared" si="0"/>
        <v>50.927835051546388</v>
      </c>
      <c r="M36" s="24"/>
    </row>
    <row r="37" spans="1:18" s="32" customFormat="1">
      <c r="A37" s="32" t="s">
        <v>90</v>
      </c>
      <c r="B37" s="33">
        <v>346</v>
      </c>
      <c r="C37" s="33">
        <v>0</v>
      </c>
      <c r="D37" s="33">
        <v>285</v>
      </c>
      <c r="E37" s="33">
        <v>0</v>
      </c>
      <c r="F37" s="33">
        <v>0</v>
      </c>
      <c r="G37" s="33">
        <v>0</v>
      </c>
      <c r="H37" s="33">
        <v>0</v>
      </c>
      <c r="I37" s="33">
        <v>0</v>
      </c>
      <c r="J37" s="33">
        <v>0</v>
      </c>
      <c r="K37" s="33">
        <v>237.5</v>
      </c>
      <c r="L37" s="31">
        <f t="shared" si="0"/>
        <v>49.621993127147768</v>
      </c>
      <c r="M37" s="24"/>
    </row>
    <row r="38" spans="1:18" s="32" customFormat="1">
      <c r="A38" s="32" t="s">
        <v>86</v>
      </c>
      <c r="B38" s="33">
        <v>346</v>
      </c>
      <c r="C38" s="33">
        <v>285</v>
      </c>
      <c r="D38" s="33">
        <v>285</v>
      </c>
      <c r="E38" s="33">
        <v>0</v>
      </c>
      <c r="F38" s="33">
        <v>0</v>
      </c>
      <c r="G38" s="33">
        <v>0</v>
      </c>
      <c r="H38" s="33">
        <v>0</v>
      </c>
      <c r="I38" s="33">
        <v>0</v>
      </c>
      <c r="J38" s="33">
        <v>0</v>
      </c>
      <c r="K38" s="33">
        <v>0</v>
      </c>
      <c r="L38" s="31">
        <f t="shared" si="0"/>
        <v>68.55670103092784</v>
      </c>
      <c r="M38" s="24"/>
    </row>
    <row r="39" spans="1:18" s="32" customFormat="1">
      <c r="A39" s="32" t="s">
        <v>97</v>
      </c>
      <c r="B39" s="33">
        <v>346</v>
      </c>
      <c r="C39" s="33">
        <v>0</v>
      </c>
      <c r="D39" s="33">
        <v>0</v>
      </c>
      <c r="E39" s="33">
        <v>0</v>
      </c>
      <c r="F39" s="33">
        <v>0</v>
      </c>
      <c r="G39" s="33">
        <v>285</v>
      </c>
      <c r="H39" s="33">
        <v>0</v>
      </c>
      <c r="I39" s="33">
        <v>0</v>
      </c>
      <c r="J39" s="33">
        <v>0</v>
      </c>
      <c r="K39" s="33">
        <v>285</v>
      </c>
      <c r="L39" s="31">
        <f t="shared" si="0"/>
        <v>49.75257731958763</v>
      </c>
      <c r="M39" s="24"/>
    </row>
    <row r="40" spans="1:18" s="32" customFormat="1">
      <c r="A40" s="32" t="s">
        <v>91</v>
      </c>
      <c r="B40" s="33">
        <v>346</v>
      </c>
      <c r="C40" s="33">
        <v>285</v>
      </c>
      <c r="D40" s="33">
        <v>0</v>
      </c>
      <c r="E40" s="33">
        <v>285</v>
      </c>
      <c r="F40" s="33">
        <v>0</v>
      </c>
      <c r="G40" s="33">
        <v>0</v>
      </c>
      <c r="H40" s="33">
        <v>0</v>
      </c>
      <c r="I40" s="33">
        <v>0</v>
      </c>
      <c r="J40" s="33">
        <v>0</v>
      </c>
      <c r="K40" s="33">
        <v>0</v>
      </c>
      <c r="L40" s="31">
        <f t="shared" si="0"/>
        <v>60.72164948453608</v>
      </c>
      <c r="M40" s="24"/>
    </row>
    <row r="41" spans="1:18" s="16" customFormat="1">
      <c r="A41" s="16" t="s">
        <v>81</v>
      </c>
      <c r="B41" s="17">
        <v>333</v>
      </c>
      <c r="C41" s="17">
        <v>0</v>
      </c>
      <c r="D41" s="17">
        <v>0</v>
      </c>
      <c r="E41" s="17">
        <v>0</v>
      </c>
      <c r="F41" s="17">
        <v>0</v>
      </c>
      <c r="G41" s="17">
        <v>0</v>
      </c>
      <c r="H41" s="17">
        <v>228.846</v>
      </c>
      <c r="I41" s="17">
        <v>0</v>
      </c>
      <c r="J41" s="17">
        <v>0</v>
      </c>
      <c r="K41" s="17">
        <v>0</v>
      </c>
      <c r="L41" s="30">
        <f t="shared" si="0"/>
        <v>23.59237113402062</v>
      </c>
      <c r="M41" s="23"/>
      <c r="N41" s="102" t="s">
        <v>82</v>
      </c>
      <c r="O41" s="102"/>
      <c r="P41" s="102"/>
      <c r="Q41" s="102"/>
      <c r="R41" s="102"/>
    </row>
    <row r="42" spans="1:18">
      <c r="A42" t="s">
        <v>92</v>
      </c>
      <c r="B42" s="15">
        <v>333</v>
      </c>
      <c r="C42" s="15">
        <v>0</v>
      </c>
      <c r="D42" s="15">
        <v>252</v>
      </c>
      <c r="E42" s="15">
        <v>0</v>
      </c>
      <c r="F42" s="15">
        <v>0</v>
      </c>
      <c r="G42" s="15">
        <v>252</v>
      </c>
      <c r="H42" s="15">
        <v>0</v>
      </c>
      <c r="I42" s="15">
        <v>0</v>
      </c>
      <c r="J42" s="15">
        <v>0</v>
      </c>
      <c r="K42" s="15">
        <v>0</v>
      </c>
      <c r="L42" s="31">
        <f t="shared" si="0"/>
        <v>48.494845360824741</v>
      </c>
      <c r="M42" s="24"/>
    </row>
    <row r="43" spans="1:18">
      <c r="A43" t="s">
        <v>80</v>
      </c>
      <c r="B43" s="15">
        <v>333</v>
      </c>
      <c r="C43" s="15">
        <v>0</v>
      </c>
      <c r="D43" s="15">
        <v>0</v>
      </c>
      <c r="E43" s="15">
        <v>252</v>
      </c>
      <c r="F43" s="15">
        <v>0</v>
      </c>
      <c r="G43" s="15">
        <v>0</v>
      </c>
      <c r="H43" s="15">
        <v>0</v>
      </c>
      <c r="I43" s="15">
        <v>0</v>
      </c>
      <c r="J43" s="15">
        <v>0</v>
      </c>
      <c r="K43" s="15">
        <v>300</v>
      </c>
      <c r="L43" s="31">
        <f t="shared" si="0"/>
        <v>44.618556701030926</v>
      </c>
      <c r="M43" s="24"/>
    </row>
    <row r="44" spans="1:18">
      <c r="A44" t="s">
        <v>93</v>
      </c>
      <c r="B44" s="15">
        <v>325</v>
      </c>
      <c r="C44" s="15">
        <v>234</v>
      </c>
      <c r="D44" s="15">
        <v>0</v>
      </c>
      <c r="E44" s="15">
        <v>0</v>
      </c>
      <c r="F44" s="15">
        <v>0</v>
      </c>
      <c r="G44" s="15">
        <v>153</v>
      </c>
      <c r="H44" s="15">
        <v>0</v>
      </c>
      <c r="I44" s="15">
        <v>0</v>
      </c>
      <c r="J44" s="15">
        <v>0</v>
      </c>
      <c r="K44" s="15">
        <v>0</v>
      </c>
      <c r="L44" s="31">
        <f t="shared" si="0"/>
        <v>45.835051546391753</v>
      </c>
      <c r="M44" s="24"/>
    </row>
    <row r="45" spans="1:18">
      <c r="A45" t="s">
        <v>94</v>
      </c>
      <c r="B45" s="15">
        <v>318</v>
      </c>
      <c r="C45" s="15">
        <v>0</v>
      </c>
      <c r="D45" s="15">
        <v>0</v>
      </c>
      <c r="E45" s="15">
        <v>0</v>
      </c>
      <c r="F45" s="15">
        <v>0</v>
      </c>
      <c r="G45" s="15">
        <v>219</v>
      </c>
      <c r="H45" s="15">
        <v>0</v>
      </c>
      <c r="I45" s="15">
        <v>0</v>
      </c>
      <c r="J45" s="15">
        <v>0</v>
      </c>
      <c r="K45" s="15">
        <v>244.5</v>
      </c>
      <c r="L45" s="31">
        <f t="shared" si="0"/>
        <v>40.404123711340205</v>
      </c>
      <c r="M45" s="24"/>
    </row>
    <row r="46" spans="1:18">
      <c r="A46" t="s">
        <v>99</v>
      </c>
      <c r="B46" s="15">
        <v>316</v>
      </c>
      <c r="C46" s="21">
        <v>94.5</v>
      </c>
      <c r="D46" s="15">
        <v>215</v>
      </c>
      <c r="E46" s="15">
        <v>0</v>
      </c>
      <c r="F46" s="15">
        <v>0</v>
      </c>
      <c r="G46" s="15">
        <v>0</v>
      </c>
      <c r="H46" s="15">
        <v>0</v>
      </c>
      <c r="I46" s="15">
        <v>0</v>
      </c>
      <c r="J46" s="15">
        <v>0</v>
      </c>
      <c r="K46" s="15">
        <v>0</v>
      </c>
      <c r="L46" s="31">
        <f t="shared" si="0"/>
        <v>35.154639175257735</v>
      </c>
      <c r="M46" s="24"/>
    </row>
    <row r="47" spans="1:18">
      <c r="A47" t="s">
        <v>95</v>
      </c>
      <c r="B47" s="15">
        <v>316</v>
      </c>
      <c r="C47" s="15">
        <v>0</v>
      </c>
      <c r="D47" s="15">
        <v>215</v>
      </c>
      <c r="E47" s="15">
        <v>215</v>
      </c>
      <c r="F47" s="15">
        <v>0</v>
      </c>
      <c r="G47" s="15">
        <v>0</v>
      </c>
      <c r="H47" s="15">
        <v>0</v>
      </c>
      <c r="I47" s="15">
        <v>0</v>
      </c>
      <c r="J47" s="15">
        <v>0</v>
      </c>
      <c r="K47" s="15">
        <v>0</v>
      </c>
      <c r="L47" s="31">
        <f t="shared" si="0"/>
        <v>38.419243986254294</v>
      </c>
      <c r="M47" s="24"/>
    </row>
    <row r="48" spans="1:18">
      <c r="A48" t="s">
        <v>98</v>
      </c>
      <c r="B48" s="15">
        <v>316</v>
      </c>
      <c r="C48" s="15">
        <v>215</v>
      </c>
      <c r="D48" s="15">
        <v>215</v>
      </c>
      <c r="E48" s="15">
        <v>0</v>
      </c>
      <c r="F48" s="15">
        <v>0</v>
      </c>
      <c r="G48" s="15">
        <v>0</v>
      </c>
      <c r="H48" s="15">
        <v>0</v>
      </c>
      <c r="I48" s="15">
        <v>0</v>
      </c>
      <c r="J48" s="15">
        <v>0</v>
      </c>
      <c r="K48" s="15">
        <v>0</v>
      </c>
      <c r="L48" s="31">
        <f t="shared" si="0"/>
        <v>51.718213058419245</v>
      </c>
      <c r="M48" s="24"/>
    </row>
    <row r="49" spans="1:16">
      <c r="A49" t="s">
        <v>96</v>
      </c>
      <c r="B49" s="15">
        <v>316</v>
      </c>
      <c r="C49" s="15">
        <v>0</v>
      </c>
      <c r="D49" s="15">
        <v>0</v>
      </c>
      <c r="E49" s="15">
        <v>0</v>
      </c>
      <c r="F49" s="15">
        <v>0</v>
      </c>
      <c r="G49" s="15">
        <v>215</v>
      </c>
      <c r="H49" s="15">
        <v>0</v>
      </c>
      <c r="I49" s="15">
        <v>0</v>
      </c>
      <c r="J49" s="15">
        <v>0</v>
      </c>
      <c r="K49" s="15">
        <v>215</v>
      </c>
      <c r="L49" s="31">
        <f t="shared" si="0"/>
        <v>37.532646048109967</v>
      </c>
      <c r="M49" s="24"/>
    </row>
    <row r="50" spans="1:16">
      <c r="A50" t="s">
        <v>100</v>
      </c>
      <c r="B50" s="15">
        <v>308</v>
      </c>
      <c r="C50" s="15">
        <v>0</v>
      </c>
      <c r="D50" s="15">
        <v>200</v>
      </c>
      <c r="E50" s="15">
        <v>0</v>
      </c>
      <c r="F50" s="15">
        <v>0</v>
      </c>
      <c r="G50" s="15">
        <v>0</v>
      </c>
      <c r="H50" s="15">
        <v>0</v>
      </c>
      <c r="I50" s="15">
        <v>0</v>
      </c>
      <c r="J50" s="15">
        <v>0</v>
      </c>
      <c r="K50" s="15">
        <v>127.5</v>
      </c>
      <c r="L50" s="31">
        <f t="shared" si="0"/>
        <v>31.484536082474225</v>
      </c>
      <c r="M50" s="24"/>
    </row>
    <row r="51" spans="1:16">
      <c r="A51" t="s">
        <v>101</v>
      </c>
      <c r="B51" s="15">
        <v>308</v>
      </c>
      <c r="C51" s="15">
        <v>200</v>
      </c>
      <c r="D51" s="15">
        <v>0</v>
      </c>
      <c r="E51" s="15">
        <v>153</v>
      </c>
      <c r="F51" s="15">
        <v>0</v>
      </c>
      <c r="G51" s="15">
        <v>0</v>
      </c>
      <c r="H51" s="15">
        <v>0</v>
      </c>
      <c r="I51" s="15">
        <v>0</v>
      </c>
      <c r="J51" s="15">
        <v>0</v>
      </c>
      <c r="K51" s="15">
        <v>0</v>
      </c>
      <c r="L51" s="31">
        <f t="shared" si="0"/>
        <v>39.058419243986258</v>
      </c>
      <c r="M51" s="24"/>
    </row>
    <row r="52" spans="1:16">
      <c r="A52" t="s">
        <v>102</v>
      </c>
      <c r="B52" s="15">
        <v>305</v>
      </c>
      <c r="C52" s="15">
        <v>0</v>
      </c>
      <c r="D52" s="15">
        <v>0</v>
      </c>
      <c r="E52" s="15">
        <v>0</v>
      </c>
      <c r="F52" s="15">
        <v>0</v>
      </c>
      <c r="G52" s="15">
        <v>194</v>
      </c>
      <c r="H52" s="15">
        <v>0</v>
      </c>
      <c r="I52" s="15">
        <v>0</v>
      </c>
      <c r="J52" s="15">
        <v>0</v>
      </c>
      <c r="K52" s="15">
        <v>161.66659999999999</v>
      </c>
      <c r="L52" s="31">
        <f t="shared" si="0"/>
        <v>31.111105429553266</v>
      </c>
      <c r="M52" s="24"/>
    </row>
    <row r="53" spans="1:16">
      <c r="A53" t="s">
        <v>103</v>
      </c>
      <c r="B53" s="15">
        <v>305</v>
      </c>
      <c r="C53" s="15">
        <v>194</v>
      </c>
      <c r="D53" s="15">
        <v>0</v>
      </c>
      <c r="E53" s="15">
        <v>0</v>
      </c>
      <c r="F53" s="15">
        <v>194</v>
      </c>
      <c r="G53" s="15">
        <v>0</v>
      </c>
      <c r="H53" s="15">
        <v>0</v>
      </c>
      <c r="I53" s="15">
        <v>0</v>
      </c>
      <c r="J53" s="15">
        <v>0</v>
      </c>
      <c r="K53" s="15">
        <v>0</v>
      </c>
      <c r="L53" s="31">
        <f t="shared" si="0"/>
        <v>44</v>
      </c>
      <c r="M53" s="24"/>
    </row>
    <row r="54" spans="1:16">
      <c r="A54" t="s">
        <v>105</v>
      </c>
      <c r="B54" s="15">
        <v>292</v>
      </c>
      <c r="C54" s="15">
        <v>172</v>
      </c>
      <c r="D54" s="15">
        <v>0</v>
      </c>
      <c r="E54" s="15">
        <v>0</v>
      </c>
      <c r="F54" s="15">
        <v>85.333330000000004</v>
      </c>
      <c r="G54" s="15">
        <v>0</v>
      </c>
      <c r="H54" s="15">
        <v>0</v>
      </c>
      <c r="I54" s="15">
        <v>0</v>
      </c>
      <c r="J54" s="15">
        <v>0</v>
      </c>
      <c r="K54" s="15">
        <v>0</v>
      </c>
      <c r="L54" s="31">
        <f t="shared" si="0"/>
        <v>31.266895463917528</v>
      </c>
      <c r="M54" s="24"/>
    </row>
    <row r="55" spans="1:16">
      <c r="A55" t="s">
        <v>104</v>
      </c>
      <c r="B55" s="15">
        <v>292</v>
      </c>
      <c r="C55" s="15">
        <v>0</v>
      </c>
      <c r="D55" s="15">
        <v>172</v>
      </c>
      <c r="E55" s="15">
        <v>102.833</v>
      </c>
      <c r="F55" s="15">
        <v>0</v>
      </c>
      <c r="G55" s="15">
        <v>0</v>
      </c>
      <c r="H55" s="15">
        <v>0</v>
      </c>
      <c r="I55" s="15">
        <v>0</v>
      </c>
      <c r="J55" s="15">
        <v>0</v>
      </c>
      <c r="K55" s="15">
        <v>0</v>
      </c>
      <c r="L55" s="31">
        <f t="shared" si="0"/>
        <v>25.506274914089346</v>
      </c>
      <c r="M55" s="24"/>
    </row>
    <row r="56" spans="1:16">
      <c r="A56" t="s">
        <v>106</v>
      </c>
      <c r="B56" s="15">
        <v>292</v>
      </c>
      <c r="C56" s="15">
        <v>0</v>
      </c>
      <c r="D56" s="15">
        <v>264.5</v>
      </c>
      <c r="E56" s="15">
        <v>0</v>
      </c>
      <c r="F56" s="15">
        <v>0</v>
      </c>
      <c r="G56" s="15">
        <v>0</v>
      </c>
      <c r="H56" s="15">
        <v>0</v>
      </c>
      <c r="I56" s="15">
        <v>0</v>
      </c>
      <c r="J56" s="15">
        <v>0</v>
      </c>
      <c r="K56" s="15">
        <v>0</v>
      </c>
      <c r="L56" s="31">
        <f t="shared" si="0"/>
        <v>27.268041237113401</v>
      </c>
      <c r="M56" s="24"/>
    </row>
    <row r="57" spans="1:16" ht="15" customHeight="1">
      <c r="B57" s="15"/>
      <c r="C57" s="15"/>
      <c r="D57" s="15"/>
      <c r="E57" s="15"/>
      <c r="F57" s="15"/>
      <c r="G57" s="15"/>
      <c r="H57" s="15"/>
      <c r="I57" s="15"/>
      <c r="J57" s="15"/>
      <c r="K57" s="15"/>
      <c r="L57" s="15"/>
      <c r="M57" s="15"/>
      <c r="N57" s="104" t="s">
        <v>122</v>
      </c>
      <c r="O57" s="105"/>
      <c r="P57" s="106"/>
    </row>
    <row r="58" spans="1:16">
      <c r="B58" s="15"/>
      <c r="C58" s="15"/>
      <c r="D58" s="15"/>
      <c r="E58" s="15"/>
      <c r="F58" s="15"/>
      <c r="G58" s="15"/>
      <c r="H58" s="15"/>
      <c r="I58" s="15"/>
      <c r="J58" s="15"/>
      <c r="K58" s="15"/>
      <c r="L58" s="15"/>
      <c r="M58" s="15"/>
      <c r="N58" s="107"/>
      <c r="O58" s="108"/>
      <c r="P58" s="109"/>
    </row>
    <row r="59" spans="1:16">
      <c r="A59" s="2" t="s">
        <v>107</v>
      </c>
      <c r="B59" s="15"/>
      <c r="C59" s="15"/>
      <c r="D59" s="15"/>
      <c r="E59" s="15"/>
      <c r="F59" s="15"/>
      <c r="G59" s="15"/>
      <c r="I59" s="148" t="s">
        <v>109</v>
      </c>
      <c r="J59" s="148"/>
      <c r="K59" s="15"/>
      <c r="L59" s="15"/>
      <c r="M59" s="15"/>
      <c r="N59" s="107"/>
      <c r="O59" s="108"/>
      <c r="P59" s="109"/>
    </row>
    <row r="60" spans="1:16">
      <c r="A60" s="103" t="s">
        <v>108</v>
      </c>
      <c r="B60" s="15"/>
      <c r="C60" s="15"/>
      <c r="D60" s="15"/>
      <c r="E60" s="15"/>
      <c r="F60" s="15"/>
      <c r="G60" s="15"/>
      <c r="I60" s="18" t="s">
        <v>5</v>
      </c>
      <c r="J60" s="28">
        <v>100</v>
      </c>
      <c r="K60" s="15" t="s">
        <v>113</v>
      </c>
      <c r="L60" s="15"/>
      <c r="M60" s="15"/>
      <c r="N60" s="107"/>
      <c r="O60" s="108"/>
      <c r="P60" s="109"/>
    </row>
    <row r="61" spans="1:16">
      <c r="A61" s="103"/>
      <c r="B61" s="15"/>
      <c r="C61" s="15"/>
      <c r="D61" s="15"/>
      <c r="E61" s="15"/>
      <c r="F61" s="15"/>
      <c r="G61" s="15"/>
      <c r="I61" s="19" t="s">
        <v>110</v>
      </c>
      <c r="J61" s="29">
        <v>90</v>
      </c>
      <c r="K61" s="15" t="s">
        <v>114</v>
      </c>
      <c r="L61" s="15"/>
      <c r="M61" s="15"/>
      <c r="N61" s="107"/>
      <c r="O61" s="108"/>
      <c r="P61" s="109"/>
    </row>
    <row r="62" spans="1:16">
      <c r="A62" s="114" t="s">
        <v>127</v>
      </c>
      <c r="B62" s="15"/>
      <c r="C62" s="15"/>
      <c r="D62" s="15"/>
      <c r="E62" s="15"/>
      <c r="F62" s="15"/>
      <c r="G62" s="15"/>
      <c r="I62" s="19" t="s">
        <v>16</v>
      </c>
      <c r="J62" s="29">
        <v>75</v>
      </c>
      <c r="K62" s="15" t="s">
        <v>115</v>
      </c>
      <c r="L62" s="15"/>
      <c r="M62" s="15"/>
      <c r="N62" s="107"/>
      <c r="O62" s="108"/>
      <c r="P62" s="109"/>
    </row>
    <row r="63" spans="1:16">
      <c r="A63" s="114"/>
      <c r="B63" s="15"/>
      <c r="C63" s="15"/>
      <c r="D63" s="15"/>
      <c r="E63" s="15"/>
      <c r="F63" s="15"/>
      <c r="G63" s="15"/>
      <c r="I63" s="19" t="s">
        <v>111</v>
      </c>
      <c r="J63" s="29">
        <v>75</v>
      </c>
      <c r="K63" s="15" t="s">
        <v>116</v>
      </c>
      <c r="L63" s="15"/>
      <c r="M63" s="15"/>
      <c r="N63" s="107"/>
      <c r="O63" s="108"/>
      <c r="P63" s="109"/>
    </row>
    <row r="64" spans="1:16">
      <c r="A64" s="115" t="s">
        <v>119</v>
      </c>
      <c r="B64" s="15"/>
      <c r="C64" s="15"/>
      <c r="D64" s="15"/>
      <c r="E64" s="15"/>
      <c r="F64" s="15"/>
      <c r="G64" s="15"/>
      <c r="I64" s="19" t="s">
        <v>112</v>
      </c>
      <c r="J64" s="29">
        <v>62</v>
      </c>
      <c r="K64" s="15" t="s">
        <v>117</v>
      </c>
      <c r="L64" s="15"/>
      <c r="M64" s="15"/>
      <c r="N64" s="110"/>
      <c r="O64" s="111"/>
      <c r="P64" s="112"/>
    </row>
    <row r="65" spans="1:13">
      <c r="A65" s="116"/>
      <c r="B65" s="15"/>
      <c r="C65" s="15"/>
      <c r="D65" s="15"/>
      <c r="E65" s="15"/>
      <c r="F65" s="15"/>
      <c r="G65" s="15"/>
      <c r="I65" s="19" t="s">
        <v>53</v>
      </c>
      <c r="J65" s="29">
        <v>65</v>
      </c>
      <c r="K65" s="15" t="s">
        <v>118</v>
      </c>
      <c r="L65" s="15"/>
      <c r="M65" s="15"/>
    </row>
    <row r="66" spans="1:13" ht="15" customHeight="1">
      <c r="A66" s="117" t="s">
        <v>120</v>
      </c>
      <c r="B66" s="15"/>
      <c r="C66" s="15"/>
      <c r="D66" s="15"/>
      <c r="E66" s="15"/>
      <c r="F66" s="15"/>
      <c r="G66" s="15"/>
      <c r="I66" s="19" t="s">
        <v>54</v>
      </c>
      <c r="J66" s="29">
        <v>65</v>
      </c>
      <c r="K66" s="15" t="s">
        <v>125</v>
      </c>
      <c r="L66" s="15"/>
      <c r="M66" s="15"/>
    </row>
    <row r="67" spans="1:13">
      <c r="A67" s="118"/>
      <c r="B67" s="15"/>
      <c r="C67" s="15"/>
      <c r="D67" s="15"/>
      <c r="E67" s="15"/>
      <c r="F67" s="15"/>
      <c r="G67" s="15"/>
      <c r="I67" s="19" t="s">
        <v>52</v>
      </c>
      <c r="J67" s="29">
        <v>55</v>
      </c>
      <c r="K67" s="15" t="s">
        <v>126</v>
      </c>
      <c r="L67" s="15"/>
      <c r="M67" s="15"/>
    </row>
    <row r="68" spans="1:13">
      <c r="A68" s="119"/>
      <c r="B68" s="15"/>
      <c r="C68" s="15"/>
      <c r="D68" s="15"/>
      <c r="E68" s="15"/>
      <c r="F68" s="15"/>
      <c r="G68" s="15"/>
      <c r="H68" s="15"/>
      <c r="I68" s="20" t="s">
        <v>227</v>
      </c>
      <c r="J68" s="149">
        <v>88</v>
      </c>
      <c r="L68" s="15"/>
      <c r="M68" s="15"/>
    </row>
    <row r="69" spans="1:13">
      <c r="B69" s="15"/>
      <c r="C69" s="15"/>
      <c r="D69" s="15"/>
      <c r="E69" s="15"/>
      <c r="F69" s="15"/>
      <c r="G69" s="15"/>
      <c r="H69" s="15"/>
      <c r="I69" s="15"/>
      <c r="J69" s="15"/>
      <c r="K69" s="15"/>
      <c r="L69" s="15"/>
      <c r="M69" s="15"/>
    </row>
    <row r="70" spans="1:13" ht="15" customHeight="1">
      <c r="A70" s="113" t="s">
        <v>124</v>
      </c>
      <c r="B70" s="113"/>
      <c r="C70" s="113"/>
      <c r="D70" s="113"/>
      <c r="E70" s="113"/>
      <c r="F70" s="113"/>
      <c r="G70" s="113"/>
      <c r="H70" s="113"/>
      <c r="I70" s="113"/>
      <c r="J70" s="113"/>
      <c r="K70" s="15"/>
      <c r="L70" s="15"/>
      <c r="M70" s="15"/>
    </row>
    <row r="71" spans="1:13">
      <c r="A71" s="113"/>
      <c r="B71" s="113"/>
      <c r="C71" s="113"/>
      <c r="D71" s="113"/>
      <c r="E71" s="113"/>
      <c r="F71" s="113"/>
      <c r="G71" s="113"/>
      <c r="H71" s="113"/>
      <c r="I71" s="113"/>
      <c r="J71" s="113"/>
      <c r="K71" s="15"/>
      <c r="L71" s="15"/>
      <c r="M71" s="15"/>
    </row>
    <row r="72" spans="1:13">
      <c r="A72" s="113"/>
      <c r="B72" s="113"/>
      <c r="C72" s="113"/>
      <c r="D72" s="113"/>
      <c r="E72" s="113"/>
      <c r="F72" s="113"/>
      <c r="G72" s="113"/>
      <c r="H72" s="113"/>
      <c r="I72" s="113"/>
      <c r="J72" s="113"/>
      <c r="K72" s="15"/>
      <c r="L72" s="15"/>
      <c r="M72" s="15"/>
    </row>
    <row r="73" spans="1:13">
      <c r="A73" s="113"/>
      <c r="B73" s="113"/>
      <c r="C73" s="113"/>
      <c r="D73" s="113"/>
      <c r="E73" s="113"/>
      <c r="F73" s="113"/>
      <c r="G73" s="113"/>
      <c r="H73" s="113"/>
      <c r="I73" s="113"/>
      <c r="J73" s="113"/>
      <c r="K73" s="15"/>
      <c r="L73" s="15"/>
      <c r="M73" s="15"/>
    </row>
    <row r="74" spans="1:13">
      <c r="B74" s="15"/>
      <c r="C74" s="15"/>
      <c r="D74" s="15"/>
      <c r="E74" s="15"/>
      <c r="F74" s="15"/>
      <c r="G74" s="15"/>
      <c r="H74" s="15"/>
      <c r="I74" s="15"/>
      <c r="J74" s="15"/>
      <c r="K74" s="15"/>
      <c r="L74" s="15"/>
      <c r="M74" s="15"/>
    </row>
    <row r="75" spans="1:13">
      <c r="B75" s="15"/>
      <c r="C75" s="15"/>
      <c r="D75" s="15"/>
      <c r="E75" s="15"/>
      <c r="F75" s="15"/>
      <c r="G75" s="15"/>
      <c r="H75" s="15"/>
      <c r="I75" s="15"/>
      <c r="J75" s="15"/>
      <c r="K75" s="15"/>
      <c r="L75" s="15"/>
      <c r="M75" s="22"/>
    </row>
    <row r="76" spans="1:13">
      <c r="B76" s="15"/>
      <c r="C76" s="15"/>
      <c r="D76" s="15"/>
      <c r="E76" s="15"/>
      <c r="F76" s="15"/>
      <c r="G76" s="15"/>
      <c r="H76" s="15"/>
      <c r="I76" s="15"/>
      <c r="J76" s="15"/>
      <c r="K76" s="15"/>
      <c r="L76" s="15"/>
      <c r="M76" s="15"/>
    </row>
    <row r="77" spans="1:13">
      <c r="B77" s="15"/>
      <c r="C77" s="15"/>
      <c r="D77" s="15"/>
      <c r="E77" s="15"/>
      <c r="F77" s="15"/>
      <c r="G77" s="15"/>
      <c r="H77" s="15"/>
      <c r="I77" s="15"/>
      <c r="J77" s="15"/>
      <c r="K77" s="15"/>
      <c r="L77" s="15"/>
      <c r="M77" s="15"/>
    </row>
    <row r="78" spans="1:13">
      <c r="B78" s="15"/>
      <c r="C78" s="15"/>
      <c r="D78" s="15"/>
      <c r="E78" s="15"/>
      <c r="F78" s="15"/>
      <c r="G78" s="15"/>
      <c r="H78" s="15"/>
      <c r="I78" s="15"/>
      <c r="J78" s="15"/>
      <c r="K78" s="15"/>
      <c r="L78" s="15"/>
      <c r="M78" s="15"/>
    </row>
    <row r="79" spans="1:13">
      <c r="B79" s="15"/>
      <c r="C79" s="15"/>
      <c r="D79" s="15"/>
      <c r="E79" s="15"/>
      <c r="F79" s="15"/>
      <c r="G79" s="15"/>
      <c r="H79" s="15"/>
      <c r="I79" s="15"/>
      <c r="J79" s="15"/>
      <c r="K79" s="15"/>
      <c r="L79" s="24"/>
      <c r="M79" s="15"/>
    </row>
    <row r="80" spans="1:13">
      <c r="B80" s="15"/>
      <c r="C80" s="15"/>
      <c r="D80" s="15"/>
      <c r="E80" s="15"/>
      <c r="F80" s="15"/>
      <c r="G80" s="15"/>
      <c r="H80" s="15"/>
      <c r="I80" s="15"/>
      <c r="J80" s="15"/>
      <c r="K80" s="15"/>
      <c r="L80" s="24"/>
      <c r="M80" s="15"/>
    </row>
    <row r="81" spans="2:13">
      <c r="B81" s="15"/>
      <c r="C81" s="15"/>
      <c r="D81" s="15"/>
      <c r="E81" s="15"/>
      <c r="F81" s="15"/>
      <c r="G81" s="15"/>
      <c r="H81" s="15"/>
      <c r="I81" s="15"/>
      <c r="J81" s="15"/>
      <c r="K81" s="15"/>
      <c r="L81" s="24"/>
      <c r="M81" s="15"/>
    </row>
    <row r="82" spans="2:13">
      <c r="B82" s="15"/>
      <c r="C82" s="15"/>
      <c r="D82" s="15"/>
      <c r="E82" s="15"/>
      <c r="F82" s="15"/>
      <c r="G82" s="15"/>
      <c r="H82" s="15"/>
      <c r="I82" s="15"/>
      <c r="J82" s="15"/>
      <c r="K82" s="15"/>
      <c r="L82" s="24"/>
      <c r="M82" s="15"/>
    </row>
    <row r="83" spans="2:13">
      <c r="B83" s="15"/>
      <c r="C83" s="15"/>
      <c r="D83" s="15"/>
      <c r="E83" s="15"/>
      <c r="F83" s="15"/>
      <c r="G83" s="15"/>
      <c r="H83" s="15"/>
      <c r="I83" s="15"/>
      <c r="J83" s="15"/>
      <c r="K83" s="15"/>
      <c r="L83" s="24"/>
      <c r="M83" s="15"/>
    </row>
    <row r="84" spans="2:13">
      <c r="B84" s="15"/>
      <c r="C84" s="15"/>
      <c r="D84" s="15"/>
      <c r="E84" s="15"/>
      <c r="F84" s="15"/>
      <c r="G84" s="15"/>
      <c r="H84" s="15"/>
      <c r="I84" s="15"/>
      <c r="J84" s="15"/>
      <c r="K84" s="15"/>
      <c r="L84" s="24"/>
      <c r="M84" s="15"/>
    </row>
    <row r="85" spans="2:13">
      <c r="B85" s="15"/>
      <c r="C85" s="15"/>
      <c r="D85" s="15"/>
      <c r="E85" s="15"/>
      <c r="F85" s="15"/>
      <c r="G85" s="15"/>
      <c r="H85" s="15"/>
      <c r="I85" s="15"/>
      <c r="J85" s="15"/>
      <c r="K85" s="15"/>
      <c r="L85" s="15"/>
      <c r="M85" s="15"/>
    </row>
    <row r="86" spans="2:13">
      <c r="B86" s="15"/>
      <c r="C86" s="15"/>
      <c r="D86" s="15"/>
      <c r="E86" s="15"/>
      <c r="F86" s="15"/>
      <c r="G86" s="15"/>
      <c r="H86" s="15"/>
      <c r="I86" s="15"/>
      <c r="J86" s="15"/>
      <c r="K86" s="15"/>
      <c r="L86" s="15"/>
      <c r="M86" s="15"/>
    </row>
    <row r="87" spans="2:13">
      <c r="B87" s="15"/>
      <c r="C87" s="15"/>
      <c r="D87" s="15"/>
      <c r="E87" s="15"/>
      <c r="F87" s="15"/>
      <c r="G87" s="15"/>
      <c r="H87" s="15"/>
      <c r="I87" s="15"/>
      <c r="J87" s="15"/>
      <c r="K87" s="15"/>
      <c r="L87" s="15"/>
      <c r="M87" s="15"/>
    </row>
    <row r="88" spans="2:13">
      <c r="B88" s="15"/>
      <c r="C88" s="15"/>
      <c r="D88" s="15"/>
      <c r="E88" s="15"/>
      <c r="F88" s="15"/>
      <c r="G88" s="15"/>
      <c r="H88" s="15"/>
      <c r="I88" s="15"/>
      <c r="J88" s="15"/>
      <c r="K88" s="15"/>
      <c r="L88" s="15"/>
      <c r="M88" s="15"/>
    </row>
    <row r="89" spans="2:13">
      <c r="B89" s="15"/>
      <c r="C89" s="15"/>
      <c r="D89" s="15"/>
      <c r="E89" s="15"/>
      <c r="F89" s="15"/>
      <c r="G89" s="15"/>
      <c r="H89" s="15"/>
      <c r="I89" s="15"/>
      <c r="J89" s="15"/>
      <c r="K89" s="15"/>
      <c r="L89" s="15"/>
      <c r="M89" s="15"/>
    </row>
    <row r="90" spans="2:13">
      <c r="B90" s="15"/>
      <c r="C90" s="15"/>
      <c r="D90" s="15"/>
      <c r="E90" s="15"/>
      <c r="F90" s="15"/>
      <c r="G90" s="15"/>
      <c r="H90" s="15"/>
      <c r="I90" s="15"/>
      <c r="J90" s="15"/>
      <c r="K90" s="15"/>
      <c r="L90" s="15"/>
      <c r="M90" s="15"/>
    </row>
    <row r="91" spans="2:13">
      <c r="B91" s="15"/>
      <c r="C91" s="15"/>
      <c r="D91" s="15"/>
      <c r="E91" s="15"/>
      <c r="F91" s="15"/>
      <c r="G91" s="15"/>
      <c r="H91" s="15"/>
      <c r="I91" s="15"/>
      <c r="J91" s="15"/>
      <c r="K91" s="15"/>
      <c r="L91" s="15"/>
      <c r="M91" s="15"/>
    </row>
    <row r="92" spans="2:13">
      <c r="B92" s="15"/>
      <c r="C92" s="15"/>
      <c r="D92" s="15"/>
      <c r="E92" s="15"/>
      <c r="F92" s="15"/>
      <c r="G92" s="15"/>
      <c r="H92" s="15"/>
      <c r="I92" s="15"/>
      <c r="J92" s="15"/>
      <c r="K92" s="15"/>
      <c r="L92" s="15"/>
      <c r="M92" s="15"/>
    </row>
    <row r="93" spans="2:13">
      <c r="B93" s="15"/>
      <c r="C93" s="15"/>
      <c r="D93" s="15"/>
      <c r="E93" s="15"/>
      <c r="F93" s="15"/>
      <c r="G93" s="15"/>
      <c r="H93" s="15"/>
      <c r="I93" s="15"/>
      <c r="J93" s="15"/>
      <c r="K93" s="15"/>
      <c r="L93" s="15"/>
      <c r="M93" s="15"/>
    </row>
    <row r="94" spans="2:13">
      <c r="B94" s="15"/>
      <c r="C94" s="15"/>
      <c r="D94" s="15"/>
      <c r="E94" s="15"/>
      <c r="F94" s="15"/>
      <c r="G94" s="15"/>
      <c r="H94" s="15"/>
      <c r="I94" s="15"/>
      <c r="J94" s="15"/>
      <c r="K94" s="15"/>
      <c r="L94" s="15"/>
      <c r="M94" s="15"/>
    </row>
    <row r="95" spans="2:13">
      <c r="B95" s="15"/>
      <c r="C95" s="15"/>
      <c r="D95" s="15"/>
      <c r="E95" s="15"/>
      <c r="F95" s="15"/>
      <c r="G95" s="15"/>
      <c r="H95" s="15"/>
      <c r="I95" s="15"/>
      <c r="J95" s="15"/>
      <c r="K95" s="15"/>
      <c r="L95" s="15"/>
      <c r="M95" s="15"/>
    </row>
    <row r="96" spans="2:13">
      <c r="B96" s="15"/>
      <c r="C96" s="15"/>
      <c r="D96" s="15"/>
      <c r="E96" s="15"/>
      <c r="F96" s="15"/>
      <c r="G96" s="15"/>
      <c r="H96" s="15"/>
      <c r="I96" s="15"/>
      <c r="J96" s="15"/>
      <c r="K96" s="15"/>
      <c r="L96" s="15"/>
      <c r="M96" s="15"/>
    </row>
    <row r="97" spans="2:13">
      <c r="B97" s="15"/>
      <c r="C97" s="15"/>
      <c r="D97" s="15"/>
      <c r="E97" s="15"/>
      <c r="F97" s="15"/>
      <c r="G97" s="15"/>
      <c r="H97" s="15"/>
      <c r="I97" s="15"/>
      <c r="J97" s="15"/>
      <c r="K97" s="15"/>
      <c r="L97" s="15"/>
      <c r="M97" s="15"/>
    </row>
    <row r="98" spans="2:13">
      <c r="B98" s="15"/>
      <c r="C98" s="15"/>
      <c r="D98" s="15"/>
      <c r="E98" s="15"/>
      <c r="F98" s="15"/>
      <c r="G98" s="15"/>
      <c r="H98" s="15"/>
      <c r="I98" s="15"/>
      <c r="J98" s="15"/>
      <c r="K98" s="15"/>
      <c r="L98" s="15"/>
      <c r="M98" s="15"/>
    </row>
    <row r="99" spans="2:13">
      <c r="B99" s="15"/>
      <c r="C99" s="15"/>
      <c r="D99" s="15"/>
      <c r="E99" s="15"/>
      <c r="F99" s="15"/>
      <c r="G99" s="15"/>
      <c r="H99" s="15"/>
      <c r="I99" s="15"/>
      <c r="J99" s="15"/>
      <c r="K99" s="15"/>
      <c r="L99" s="15"/>
      <c r="M99" s="15"/>
    </row>
    <row r="100" spans="2:13">
      <c r="B100" s="15"/>
      <c r="C100" s="15"/>
      <c r="D100" s="15"/>
      <c r="E100" s="15"/>
      <c r="F100" s="15"/>
      <c r="G100" s="15"/>
      <c r="H100" s="15"/>
      <c r="I100" s="15"/>
      <c r="J100" s="15"/>
      <c r="K100" s="15"/>
      <c r="L100" s="15"/>
      <c r="M100" s="15"/>
    </row>
    <row r="101" spans="2:13">
      <c r="B101" s="15"/>
      <c r="C101" s="15"/>
      <c r="D101" s="15"/>
      <c r="E101" s="15"/>
      <c r="F101" s="15"/>
      <c r="G101" s="15"/>
      <c r="H101" s="15"/>
      <c r="I101" s="15"/>
      <c r="J101" s="15"/>
      <c r="K101" s="15"/>
      <c r="L101" s="15"/>
      <c r="M101" s="15"/>
    </row>
    <row r="102" spans="2:13">
      <c r="B102" s="15"/>
      <c r="C102" s="15"/>
      <c r="D102" s="15"/>
      <c r="E102" s="15"/>
      <c r="F102" s="15"/>
      <c r="G102" s="15"/>
      <c r="H102" s="15"/>
      <c r="I102" s="15"/>
      <c r="J102" s="15"/>
      <c r="K102" s="15"/>
      <c r="L102" s="15"/>
      <c r="M102" s="15"/>
    </row>
    <row r="103" spans="2:13">
      <c r="B103" s="15"/>
      <c r="C103" s="15"/>
      <c r="D103" s="15"/>
      <c r="E103" s="15"/>
      <c r="F103" s="15"/>
      <c r="G103" s="15"/>
      <c r="H103" s="15"/>
      <c r="I103" s="15"/>
      <c r="J103" s="15"/>
      <c r="K103" s="15"/>
      <c r="L103" s="15"/>
      <c r="M103" s="15"/>
    </row>
    <row r="104" spans="2:13">
      <c r="B104" s="15"/>
      <c r="C104" s="15"/>
      <c r="D104" s="15"/>
      <c r="E104" s="15"/>
      <c r="F104" s="15"/>
      <c r="G104" s="15"/>
      <c r="H104" s="15"/>
      <c r="I104" s="15"/>
      <c r="J104" s="15"/>
      <c r="K104" s="15"/>
      <c r="L104" s="15"/>
      <c r="M104" s="15"/>
    </row>
    <row r="105" spans="2:13">
      <c r="B105" s="15"/>
      <c r="C105" s="15"/>
      <c r="D105" s="15"/>
      <c r="E105" s="15"/>
      <c r="F105" s="15"/>
      <c r="G105" s="15"/>
      <c r="H105" s="15"/>
      <c r="I105" s="15"/>
      <c r="J105" s="15"/>
      <c r="K105" s="15"/>
      <c r="L105" s="15"/>
      <c r="M105" s="15"/>
    </row>
    <row r="106" spans="2:13">
      <c r="B106" s="15"/>
      <c r="C106" s="15"/>
      <c r="D106" s="15"/>
      <c r="E106" s="15"/>
      <c r="F106" s="15"/>
      <c r="G106" s="15"/>
      <c r="H106" s="15"/>
      <c r="I106" s="15"/>
      <c r="J106" s="15"/>
      <c r="K106" s="15"/>
      <c r="L106" s="15"/>
      <c r="M106" s="15"/>
    </row>
    <row r="107" spans="2:13">
      <c r="B107" s="15"/>
      <c r="C107" s="15"/>
      <c r="D107" s="15"/>
      <c r="E107" s="15"/>
      <c r="F107" s="15"/>
      <c r="G107" s="15"/>
      <c r="H107" s="15"/>
      <c r="I107" s="15"/>
      <c r="J107" s="15"/>
      <c r="K107" s="15"/>
      <c r="L107" s="15"/>
      <c r="M107" s="15"/>
    </row>
    <row r="108" spans="2:13">
      <c r="B108" s="15"/>
      <c r="C108" s="15"/>
      <c r="D108" s="15"/>
      <c r="E108" s="15"/>
      <c r="F108" s="15"/>
      <c r="G108" s="15"/>
      <c r="H108" s="15"/>
      <c r="I108" s="15"/>
      <c r="J108" s="15"/>
      <c r="K108" s="15"/>
      <c r="L108" s="15"/>
      <c r="M108" s="15"/>
    </row>
    <row r="109" spans="2:13">
      <c r="B109" s="15"/>
      <c r="C109" s="15"/>
      <c r="D109" s="15"/>
      <c r="E109" s="15"/>
      <c r="F109" s="15"/>
      <c r="G109" s="15"/>
      <c r="H109" s="15"/>
      <c r="I109" s="15"/>
      <c r="J109" s="15"/>
    </row>
    <row r="110" spans="2:13">
      <c r="B110" s="15"/>
      <c r="C110" s="15"/>
      <c r="D110" s="15"/>
      <c r="E110" s="15"/>
      <c r="F110" s="15"/>
      <c r="G110" s="15"/>
      <c r="H110" s="15"/>
      <c r="I110" s="15"/>
      <c r="J110" s="15"/>
    </row>
    <row r="111" spans="2:13">
      <c r="B111" s="15"/>
      <c r="C111" s="15"/>
      <c r="D111" s="15"/>
      <c r="E111" s="15"/>
      <c r="F111" s="15"/>
      <c r="G111" s="15"/>
      <c r="H111" s="15"/>
      <c r="I111" s="15"/>
      <c r="J111" s="15"/>
    </row>
    <row r="112" spans="2:13">
      <c r="B112" s="15"/>
      <c r="C112" s="15"/>
      <c r="D112" s="15"/>
      <c r="E112" s="15"/>
      <c r="F112" s="15"/>
      <c r="G112" s="15"/>
      <c r="H112" s="15"/>
      <c r="I112" s="15"/>
      <c r="J112" s="15"/>
    </row>
    <row r="113" spans="2:10">
      <c r="B113" s="15"/>
      <c r="C113" s="15"/>
      <c r="D113" s="15"/>
      <c r="E113" s="15"/>
      <c r="F113" s="15"/>
      <c r="G113" s="15"/>
      <c r="H113" s="15"/>
      <c r="I113" s="15"/>
      <c r="J113" s="15"/>
    </row>
    <row r="114" spans="2:10">
      <c r="B114" s="15"/>
      <c r="C114" s="15"/>
      <c r="D114" s="15"/>
      <c r="E114" s="15"/>
      <c r="F114" s="15"/>
      <c r="G114" s="15"/>
      <c r="H114" s="15"/>
      <c r="I114" s="15"/>
      <c r="J114" s="15"/>
    </row>
    <row r="115" spans="2:10">
      <c r="B115" s="15"/>
      <c r="C115" s="15"/>
      <c r="D115" s="15"/>
      <c r="E115" s="15"/>
      <c r="F115" s="15"/>
      <c r="G115" s="15"/>
      <c r="H115" s="15"/>
      <c r="I115" s="15"/>
      <c r="J115" s="15"/>
    </row>
    <row r="116" spans="2:10">
      <c r="B116" s="15"/>
      <c r="C116" s="15"/>
      <c r="D116" s="15"/>
      <c r="E116" s="15"/>
      <c r="F116" s="15"/>
      <c r="G116" s="15"/>
      <c r="H116" s="15"/>
      <c r="I116" s="15"/>
      <c r="J116" s="15"/>
    </row>
    <row r="117" spans="2:10">
      <c r="B117" s="15"/>
      <c r="C117" s="15"/>
      <c r="D117" s="15"/>
      <c r="E117" s="15"/>
      <c r="F117" s="15"/>
      <c r="G117" s="15"/>
      <c r="H117" s="15"/>
      <c r="I117" s="15"/>
      <c r="J117" s="15"/>
    </row>
    <row r="118" spans="2:10">
      <c r="B118" s="15"/>
      <c r="C118" s="15"/>
      <c r="D118" s="15"/>
      <c r="E118" s="15"/>
      <c r="F118" s="15"/>
      <c r="G118" s="15"/>
      <c r="H118" s="15"/>
      <c r="I118" s="15"/>
      <c r="J118" s="15"/>
    </row>
    <row r="119" spans="2:10">
      <c r="B119" s="15"/>
      <c r="C119" s="15"/>
      <c r="D119" s="15"/>
      <c r="E119" s="15"/>
      <c r="F119" s="15"/>
      <c r="G119" s="15"/>
      <c r="H119" s="15"/>
      <c r="I119" s="15"/>
      <c r="J119" s="15"/>
    </row>
    <row r="120" spans="2:10">
      <c r="B120" s="15"/>
      <c r="C120" s="15"/>
      <c r="D120" s="15"/>
      <c r="E120" s="15"/>
      <c r="F120" s="15"/>
      <c r="G120" s="15"/>
      <c r="H120" s="15"/>
      <c r="I120" s="15"/>
      <c r="J120" s="15"/>
    </row>
    <row r="121" spans="2:10">
      <c r="B121" s="15"/>
      <c r="C121" s="15"/>
      <c r="D121" s="15"/>
      <c r="E121" s="15"/>
      <c r="F121" s="15"/>
      <c r="G121" s="15"/>
      <c r="H121" s="15"/>
      <c r="I121" s="15"/>
      <c r="J121" s="15"/>
    </row>
    <row r="122" spans="2:10">
      <c r="B122" s="15"/>
      <c r="C122" s="15"/>
      <c r="D122" s="15"/>
      <c r="E122" s="15"/>
      <c r="F122" s="15"/>
      <c r="G122" s="15"/>
      <c r="H122" s="15"/>
      <c r="I122" s="15"/>
      <c r="J122" s="15"/>
    </row>
    <row r="123" spans="2:10">
      <c r="B123" s="15"/>
      <c r="C123" s="15"/>
      <c r="D123" s="15"/>
      <c r="E123" s="15"/>
      <c r="F123" s="15"/>
      <c r="G123" s="15"/>
      <c r="H123" s="15"/>
      <c r="I123" s="15"/>
      <c r="J123" s="15"/>
    </row>
    <row r="124" spans="2:10">
      <c r="B124" s="15"/>
      <c r="C124" s="15"/>
      <c r="D124" s="15"/>
      <c r="E124" s="15"/>
      <c r="F124" s="15"/>
      <c r="G124" s="15"/>
      <c r="H124" s="15"/>
      <c r="I124" s="15"/>
      <c r="J124" s="15"/>
    </row>
    <row r="125" spans="2:10">
      <c r="B125" s="15"/>
      <c r="C125" s="15"/>
      <c r="D125" s="15"/>
      <c r="E125" s="15"/>
      <c r="F125" s="15"/>
      <c r="G125" s="15"/>
      <c r="H125" s="15"/>
      <c r="I125" s="15"/>
      <c r="J125" s="15"/>
    </row>
    <row r="126" spans="2:10">
      <c r="B126" s="15"/>
      <c r="C126" s="15"/>
      <c r="D126" s="15"/>
      <c r="E126" s="15"/>
      <c r="F126" s="15"/>
      <c r="G126" s="15"/>
      <c r="H126" s="15"/>
      <c r="I126" s="15"/>
      <c r="J126" s="15"/>
    </row>
    <row r="127" spans="2:10">
      <c r="B127" s="15"/>
      <c r="C127" s="15"/>
      <c r="D127" s="15"/>
      <c r="E127" s="15"/>
      <c r="F127" s="15"/>
      <c r="G127" s="15"/>
      <c r="H127" s="15"/>
      <c r="I127" s="15"/>
      <c r="J127" s="15"/>
    </row>
    <row r="128" spans="2:10">
      <c r="B128" s="15"/>
      <c r="C128" s="15"/>
      <c r="D128" s="15"/>
      <c r="E128" s="15"/>
      <c r="F128" s="15"/>
      <c r="G128" s="15"/>
      <c r="H128" s="15"/>
      <c r="I128" s="15"/>
      <c r="J128" s="15"/>
    </row>
    <row r="129" spans="2:10">
      <c r="B129" s="15"/>
      <c r="C129" s="15"/>
      <c r="D129" s="15"/>
      <c r="E129" s="15"/>
      <c r="F129" s="15"/>
      <c r="G129" s="15"/>
      <c r="H129" s="15"/>
      <c r="I129" s="15"/>
      <c r="J129" s="15"/>
    </row>
    <row r="130" spans="2:10">
      <c r="B130" s="15"/>
      <c r="C130" s="15"/>
      <c r="D130" s="15"/>
      <c r="E130" s="15"/>
      <c r="F130" s="15"/>
      <c r="G130" s="15"/>
      <c r="H130" s="15"/>
      <c r="I130" s="15"/>
      <c r="J130" s="15"/>
    </row>
    <row r="131" spans="2:10">
      <c r="B131" s="15"/>
      <c r="C131" s="15"/>
      <c r="D131" s="15"/>
      <c r="E131" s="15"/>
      <c r="F131" s="15"/>
      <c r="G131" s="15"/>
      <c r="H131" s="15"/>
      <c r="I131" s="15"/>
      <c r="J131" s="15"/>
    </row>
    <row r="132" spans="2:10">
      <c r="B132" s="15"/>
      <c r="C132" s="15"/>
      <c r="D132" s="15"/>
      <c r="E132" s="15"/>
      <c r="F132" s="15"/>
      <c r="G132" s="15"/>
      <c r="H132" s="15"/>
      <c r="I132" s="15"/>
      <c r="J132" s="15"/>
    </row>
    <row r="133" spans="2:10">
      <c r="B133" s="15"/>
      <c r="C133" s="15"/>
      <c r="D133" s="15"/>
      <c r="E133" s="15"/>
      <c r="F133" s="15"/>
      <c r="G133" s="15"/>
      <c r="H133" s="15"/>
      <c r="I133" s="15"/>
      <c r="J133" s="15"/>
    </row>
    <row r="134" spans="2:10">
      <c r="B134" s="15"/>
      <c r="C134" s="15"/>
      <c r="D134" s="15"/>
      <c r="E134" s="15"/>
      <c r="F134" s="15"/>
      <c r="G134" s="15"/>
      <c r="H134" s="15"/>
      <c r="I134" s="15"/>
      <c r="J134" s="15"/>
    </row>
    <row r="135" spans="2:10">
      <c r="B135" s="15"/>
      <c r="C135" s="15"/>
      <c r="D135" s="15"/>
      <c r="E135" s="15"/>
      <c r="F135" s="15"/>
      <c r="G135" s="15"/>
      <c r="H135" s="15"/>
      <c r="I135" s="15"/>
      <c r="J135" s="15"/>
    </row>
    <row r="136" spans="2:10">
      <c r="B136" s="15"/>
      <c r="C136" s="15"/>
      <c r="D136" s="15"/>
      <c r="E136" s="15"/>
      <c r="F136" s="15"/>
      <c r="G136" s="15"/>
      <c r="H136" s="15"/>
      <c r="I136" s="15"/>
      <c r="J136" s="15"/>
    </row>
    <row r="137" spans="2:10">
      <c r="B137" s="15"/>
      <c r="C137" s="15"/>
      <c r="D137" s="15"/>
      <c r="E137" s="15"/>
      <c r="F137" s="15"/>
      <c r="G137" s="15"/>
      <c r="H137" s="15"/>
      <c r="I137" s="15"/>
      <c r="J137" s="15"/>
    </row>
    <row r="138" spans="2:10">
      <c r="B138" s="15"/>
      <c r="C138" s="15"/>
      <c r="D138" s="15"/>
      <c r="E138" s="15"/>
      <c r="F138" s="15"/>
      <c r="G138" s="15"/>
      <c r="H138" s="15"/>
      <c r="I138" s="15"/>
      <c r="J138" s="15"/>
    </row>
    <row r="139" spans="2:10">
      <c r="B139" s="15"/>
      <c r="C139" s="15"/>
      <c r="D139" s="15"/>
      <c r="E139" s="15"/>
      <c r="F139" s="15"/>
      <c r="G139" s="15"/>
      <c r="H139" s="15"/>
      <c r="I139" s="15"/>
      <c r="J139" s="15"/>
    </row>
    <row r="140" spans="2:10">
      <c r="B140" s="15"/>
      <c r="C140" s="15"/>
      <c r="D140" s="15"/>
      <c r="E140" s="15"/>
      <c r="F140" s="15"/>
      <c r="G140" s="15"/>
      <c r="H140" s="15"/>
      <c r="I140" s="15"/>
      <c r="J140" s="15"/>
    </row>
    <row r="141" spans="2:10">
      <c r="B141" s="15"/>
      <c r="C141" s="15"/>
      <c r="D141" s="15"/>
      <c r="E141" s="15"/>
      <c r="F141" s="15"/>
      <c r="G141" s="15"/>
      <c r="H141" s="15"/>
      <c r="I141" s="15"/>
      <c r="J141" s="15"/>
    </row>
    <row r="142" spans="2:10">
      <c r="B142" s="15"/>
      <c r="C142" s="15"/>
      <c r="D142" s="15"/>
      <c r="E142" s="15"/>
      <c r="F142" s="15"/>
      <c r="G142" s="15"/>
      <c r="H142" s="15"/>
      <c r="I142" s="15"/>
      <c r="J142" s="15"/>
    </row>
    <row r="143" spans="2:10">
      <c r="B143" s="15"/>
      <c r="C143" s="15"/>
      <c r="D143" s="15"/>
      <c r="E143" s="15"/>
      <c r="F143" s="15"/>
      <c r="G143" s="15"/>
      <c r="H143" s="15"/>
      <c r="I143" s="15"/>
      <c r="J143" s="15"/>
    </row>
    <row r="144" spans="2:10">
      <c r="B144" s="15"/>
      <c r="C144" s="15"/>
      <c r="D144" s="15"/>
      <c r="E144" s="15"/>
      <c r="F144" s="15"/>
      <c r="G144" s="15"/>
      <c r="H144" s="15"/>
      <c r="I144" s="15"/>
      <c r="J144" s="15"/>
    </row>
    <row r="145" spans="2:10">
      <c r="B145" s="15"/>
      <c r="C145" s="15"/>
      <c r="D145" s="15"/>
      <c r="E145" s="15"/>
      <c r="F145" s="15"/>
      <c r="G145" s="15"/>
      <c r="H145" s="15"/>
      <c r="I145" s="15"/>
      <c r="J145" s="15"/>
    </row>
    <row r="146" spans="2:10">
      <c r="B146" s="15"/>
      <c r="C146" s="15"/>
      <c r="D146" s="15"/>
      <c r="E146" s="15"/>
      <c r="F146" s="15"/>
      <c r="G146" s="15"/>
      <c r="H146" s="15"/>
      <c r="I146" s="15"/>
      <c r="J146" s="15"/>
    </row>
    <row r="147" spans="2:10">
      <c r="B147" s="15"/>
      <c r="C147" s="15"/>
      <c r="D147" s="15"/>
      <c r="E147" s="15"/>
      <c r="F147" s="15"/>
      <c r="G147" s="15"/>
      <c r="H147" s="15"/>
      <c r="I147" s="15"/>
      <c r="J147" s="15"/>
    </row>
    <row r="148" spans="2:10">
      <c r="B148" s="15"/>
      <c r="C148" s="15"/>
      <c r="D148" s="15"/>
      <c r="E148" s="15"/>
      <c r="F148" s="15"/>
      <c r="G148" s="15"/>
      <c r="H148" s="15"/>
      <c r="I148" s="15"/>
      <c r="J148" s="15"/>
    </row>
    <row r="149" spans="2:10">
      <c r="B149" s="15"/>
      <c r="C149" s="15"/>
      <c r="D149" s="15"/>
      <c r="E149" s="15"/>
      <c r="F149" s="15"/>
      <c r="G149" s="15"/>
      <c r="H149" s="15"/>
      <c r="I149" s="15"/>
      <c r="J149" s="15"/>
    </row>
    <row r="150" spans="2:10">
      <c r="B150" s="15"/>
      <c r="C150" s="15"/>
      <c r="D150" s="15"/>
      <c r="E150" s="15"/>
      <c r="F150" s="15"/>
      <c r="G150" s="15"/>
      <c r="H150" s="15"/>
      <c r="I150" s="15"/>
      <c r="J150" s="15"/>
    </row>
    <row r="151" spans="2:10">
      <c r="B151" s="15"/>
      <c r="C151" s="15"/>
      <c r="D151" s="15"/>
      <c r="E151" s="15"/>
      <c r="F151" s="15"/>
      <c r="G151" s="15"/>
      <c r="H151" s="15"/>
      <c r="I151" s="15"/>
      <c r="J151" s="15"/>
    </row>
    <row r="152" spans="2:10">
      <c r="B152" s="15"/>
      <c r="C152" s="15"/>
      <c r="D152" s="15"/>
      <c r="E152" s="15"/>
      <c r="F152" s="15"/>
      <c r="G152" s="15"/>
      <c r="H152" s="15"/>
      <c r="I152" s="15"/>
      <c r="J152" s="15"/>
    </row>
    <row r="153" spans="2:10">
      <c r="B153" s="15"/>
      <c r="C153" s="15"/>
      <c r="D153" s="15"/>
      <c r="E153" s="15"/>
      <c r="F153" s="15"/>
      <c r="G153" s="15"/>
      <c r="H153" s="15"/>
      <c r="I153" s="15"/>
      <c r="J153" s="15"/>
    </row>
    <row r="154" spans="2:10">
      <c r="B154" s="15"/>
      <c r="C154" s="15"/>
      <c r="D154" s="15"/>
      <c r="E154" s="15"/>
      <c r="F154" s="15"/>
      <c r="G154" s="15"/>
      <c r="H154" s="15"/>
      <c r="I154" s="15"/>
      <c r="J154" s="15"/>
    </row>
    <row r="155" spans="2:10">
      <c r="B155" s="15"/>
      <c r="C155" s="15"/>
      <c r="D155" s="15"/>
      <c r="E155" s="15"/>
      <c r="F155" s="15"/>
      <c r="G155" s="15"/>
      <c r="H155" s="15"/>
      <c r="I155" s="15"/>
      <c r="J155" s="15"/>
    </row>
    <row r="156" spans="2:10">
      <c r="B156" s="15"/>
      <c r="C156" s="15"/>
      <c r="D156" s="15"/>
      <c r="E156" s="15"/>
      <c r="F156" s="15"/>
      <c r="G156" s="15"/>
      <c r="H156" s="15"/>
      <c r="I156" s="15"/>
      <c r="J156" s="15"/>
    </row>
    <row r="157" spans="2:10">
      <c r="B157" s="15"/>
      <c r="C157" s="15"/>
      <c r="D157" s="15"/>
      <c r="E157" s="15"/>
      <c r="F157" s="15"/>
      <c r="G157" s="15"/>
      <c r="H157" s="15"/>
      <c r="I157" s="15"/>
      <c r="J157" s="15"/>
    </row>
    <row r="158" spans="2:10">
      <c r="B158" s="15"/>
      <c r="C158" s="15"/>
      <c r="D158" s="15"/>
      <c r="E158" s="15"/>
      <c r="F158" s="15"/>
      <c r="G158" s="15"/>
      <c r="H158" s="15"/>
      <c r="I158" s="15"/>
      <c r="J158" s="15"/>
    </row>
    <row r="159" spans="2:10">
      <c r="B159" s="15"/>
      <c r="C159" s="15"/>
      <c r="D159" s="15"/>
      <c r="E159" s="15"/>
      <c r="F159" s="15"/>
      <c r="G159" s="15"/>
      <c r="H159" s="15"/>
      <c r="I159" s="15"/>
      <c r="J159" s="15"/>
    </row>
    <row r="160" spans="2:10">
      <c r="B160" s="15"/>
      <c r="C160" s="15"/>
      <c r="D160" s="15"/>
      <c r="E160" s="15"/>
      <c r="F160" s="15"/>
      <c r="G160" s="15"/>
      <c r="H160" s="15"/>
      <c r="I160" s="15"/>
      <c r="J160" s="15"/>
    </row>
    <row r="161" spans="2:10">
      <c r="B161" s="15"/>
      <c r="C161" s="15"/>
      <c r="D161" s="15"/>
      <c r="E161" s="15"/>
      <c r="F161" s="15"/>
      <c r="G161" s="15"/>
      <c r="H161" s="15"/>
      <c r="I161" s="15"/>
      <c r="J161" s="15"/>
    </row>
    <row r="162" spans="2:10">
      <c r="B162" s="15"/>
      <c r="C162" s="15"/>
      <c r="D162" s="15"/>
      <c r="E162" s="15"/>
      <c r="F162" s="15"/>
      <c r="G162" s="15"/>
      <c r="H162" s="15"/>
      <c r="I162" s="15"/>
      <c r="J162" s="15"/>
    </row>
    <row r="163" spans="2:10">
      <c r="B163" s="15"/>
      <c r="C163" s="15"/>
      <c r="D163" s="15"/>
      <c r="E163" s="15"/>
      <c r="F163" s="15"/>
      <c r="G163" s="15"/>
      <c r="H163" s="15"/>
      <c r="I163" s="15"/>
      <c r="J163" s="15"/>
    </row>
    <row r="164" spans="2:10">
      <c r="B164" s="15"/>
      <c r="C164" s="15"/>
      <c r="D164" s="15"/>
      <c r="E164" s="15"/>
      <c r="F164" s="15"/>
      <c r="G164" s="15"/>
      <c r="H164" s="15"/>
      <c r="I164" s="15"/>
      <c r="J164" s="15"/>
    </row>
    <row r="165" spans="2:10">
      <c r="B165" s="15"/>
      <c r="C165" s="15"/>
      <c r="D165" s="15"/>
      <c r="E165" s="15"/>
      <c r="F165" s="15"/>
      <c r="G165" s="15"/>
      <c r="H165" s="15"/>
      <c r="I165" s="15"/>
      <c r="J165" s="15"/>
    </row>
    <row r="166" spans="2:10">
      <c r="B166" s="15"/>
      <c r="C166" s="15"/>
      <c r="D166" s="15"/>
      <c r="E166" s="15"/>
      <c r="F166" s="15"/>
      <c r="G166" s="15"/>
      <c r="H166" s="15"/>
      <c r="I166" s="15"/>
      <c r="J166" s="15"/>
    </row>
    <row r="167" spans="2:10">
      <c r="B167" s="15"/>
      <c r="C167" s="15"/>
      <c r="D167" s="15"/>
      <c r="E167" s="15"/>
      <c r="F167" s="15"/>
      <c r="G167" s="15"/>
      <c r="H167" s="15"/>
      <c r="I167" s="15"/>
      <c r="J167" s="15"/>
    </row>
    <row r="168" spans="2:10">
      <c r="B168" s="15"/>
      <c r="C168" s="15"/>
      <c r="D168" s="15"/>
      <c r="E168" s="15"/>
      <c r="F168" s="15"/>
      <c r="G168" s="15"/>
      <c r="H168" s="15"/>
      <c r="I168" s="15"/>
      <c r="J168" s="15"/>
    </row>
    <row r="169" spans="2:10">
      <c r="B169" s="15"/>
      <c r="C169" s="15"/>
      <c r="D169" s="15"/>
      <c r="E169" s="15"/>
      <c r="F169" s="15"/>
      <c r="G169" s="15"/>
      <c r="H169" s="15"/>
      <c r="I169" s="15"/>
      <c r="J169" s="15"/>
    </row>
    <row r="170" spans="2:10">
      <c r="B170" s="15"/>
      <c r="C170" s="15"/>
      <c r="D170" s="15"/>
      <c r="E170" s="15"/>
      <c r="F170" s="15"/>
      <c r="G170" s="15"/>
      <c r="H170" s="15"/>
      <c r="I170" s="15"/>
      <c r="J170" s="15"/>
    </row>
    <row r="171" spans="2:10">
      <c r="B171" s="15"/>
      <c r="C171" s="15"/>
      <c r="D171" s="15"/>
      <c r="E171" s="15"/>
      <c r="F171" s="15"/>
      <c r="G171" s="15"/>
      <c r="H171" s="15"/>
      <c r="I171" s="15"/>
      <c r="J171" s="15"/>
    </row>
    <row r="172" spans="2:10">
      <c r="B172" s="15"/>
      <c r="C172" s="15"/>
      <c r="D172" s="15"/>
      <c r="E172" s="15"/>
      <c r="F172" s="15"/>
      <c r="G172" s="15"/>
      <c r="H172" s="15"/>
      <c r="I172" s="15"/>
      <c r="J172" s="15"/>
    </row>
    <row r="173" spans="2:10">
      <c r="B173" s="15"/>
      <c r="C173" s="15"/>
      <c r="D173" s="15"/>
      <c r="E173" s="15"/>
      <c r="F173" s="15"/>
      <c r="G173" s="15"/>
      <c r="H173" s="15"/>
      <c r="I173" s="15"/>
      <c r="J173" s="15"/>
    </row>
    <row r="174" spans="2:10">
      <c r="B174" s="15"/>
      <c r="C174" s="15"/>
      <c r="D174" s="15"/>
      <c r="E174" s="15"/>
      <c r="F174" s="15"/>
      <c r="G174" s="15"/>
      <c r="H174" s="15"/>
      <c r="I174" s="15"/>
      <c r="J174" s="15"/>
    </row>
    <row r="175" spans="2:10">
      <c r="B175" s="15"/>
      <c r="C175" s="15"/>
      <c r="D175" s="15"/>
      <c r="E175" s="15"/>
      <c r="F175" s="15"/>
      <c r="G175" s="15"/>
      <c r="H175" s="15"/>
      <c r="I175" s="15"/>
      <c r="J175" s="15"/>
    </row>
    <row r="176" spans="2:10">
      <c r="B176" s="15"/>
      <c r="C176" s="15"/>
      <c r="D176" s="15"/>
      <c r="E176" s="15"/>
      <c r="F176" s="15"/>
      <c r="G176" s="15"/>
      <c r="H176" s="15"/>
      <c r="I176" s="15"/>
      <c r="J176" s="15"/>
    </row>
    <row r="177" spans="2:10">
      <c r="B177" s="15"/>
      <c r="C177" s="15"/>
      <c r="D177" s="15"/>
      <c r="E177" s="15"/>
      <c r="F177" s="15"/>
      <c r="G177" s="15"/>
      <c r="H177" s="15"/>
      <c r="I177" s="15"/>
      <c r="J177" s="15"/>
    </row>
    <row r="178" spans="2:10">
      <c r="B178" s="15"/>
      <c r="C178" s="15"/>
      <c r="D178" s="15"/>
      <c r="E178" s="15"/>
      <c r="F178" s="15"/>
      <c r="G178" s="15"/>
      <c r="H178" s="15"/>
      <c r="I178" s="15"/>
      <c r="J178" s="15"/>
    </row>
    <row r="179" spans="2:10">
      <c r="B179" s="15"/>
      <c r="C179" s="15"/>
      <c r="D179" s="15"/>
      <c r="E179" s="15"/>
      <c r="F179" s="15"/>
      <c r="G179" s="15"/>
      <c r="H179" s="15"/>
      <c r="I179" s="15"/>
      <c r="J179" s="15"/>
    </row>
    <row r="180" spans="2:10">
      <c r="B180" s="15"/>
      <c r="C180" s="15"/>
      <c r="D180" s="15"/>
      <c r="E180" s="15"/>
      <c r="F180" s="15"/>
      <c r="G180" s="15"/>
      <c r="H180" s="15"/>
      <c r="I180" s="15"/>
      <c r="J180" s="15"/>
    </row>
    <row r="181" spans="2:10">
      <c r="B181" s="15"/>
      <c r="C181" s="15"/>
      <c r="D181" s="15"/>
      <c r="E181" s="15"/>
      <c r="F181" s="15"/>
      <c r="G181" s="15"/>
      <c r="H181" s="15"/>
      <c r="I181" s="15"/>
      <c r="J181" s="15"/>
    </row>
    <row r="182" spans="2:10">
      <c r="B182" s="15"/>
      <c r="C182" s="15"/>
      <c r="D182" s="15"/>
      <c r="E182" s="15"/>
      <c r="F182" s="15"/>
      <c r="G182" s="15"/>
      <c r="H182" s="15"/>
      <c r="I182" s="15"/>
      <c r="J182" s="15"/>
    </row>
    <row r="183" spans="2:10">
      <c r="B183" s="15"/>
      <c r="C183" s="15"/>
      <c r="D183" s="15"/>
      <c r="E183" s="15"/>
      <c r="F183" s="15"/>
      <c r="G183" s="15"/>
      <c r="H183" s="15"/>
      <c r="I183" s="15"/>
      <c r="J183" s="15"/>
    </row>
    <row r="184" spans="2:10">
      <c r="B184" s="15"/>
      <c r="C184" s="15"/>
      <c r="D184" s="15"/>
      <c r="E184" s="15"/>
      <c r="F184" s="15"/>
      <c r="G184" s="15"/>
      <c r="H184" s="15"/>
      <c r="I184" s="15"/>
      <c r="J184" s="15"/>
    </row>
    <row r="185" spans="2:10">
      <c r="B185" s="15"/>
      <c r="C185" s="15"/>
      <c r="D185" s="15"/>
      <c r="E185" s="15"/>
      <c r="F185" s="15"/>
      <c r="G185" s="15"/>
      <c r="H185" s="15"/>
      <c r="I185" s="15"/>
      <c r="J185" s="15"/>
    </row>
    <row r="186" spans="2:10">
      <c r="B186" s="15"/>
      <c r="C186" s="15"/>
      <c r="D186" s="15"/>
      <c r="E186" s="15"/>
      <c r="F186" s="15"/>
      <c r="G186" s="15"/>
      <c r="H186" s="15"/>
      <c r="I186" s="15"/>
      <c r="J186" s="15"/>
    </row>
    <row r="187" spans="2:10">
      <c r="B187" s="15"/>
      <c r="C187" s="15"/>
      <c r="D187" s="15"/>
      <c r="E187" s="15"/>
      <c r="F187" s="15"/>
      <c r="G187" s="15"/>
      <c r="H187" s="15"/>
      <c r="I187" s="15"/>
      <c r="J187" s="15"/>
    </row>
    <row r="188" spans="2:10">
      <c r="B188" s="15"/>
      <c r="C188" s="15"/>
      <c r="D188" s="15"/>
      <c r="E188" s="15"/>
      <c r="F188" s="15"/>
      <c r="G188" s="15"/>
      <c r="H188" s="15"/>
      <c r="I188" s="15"/>
      <c r="J188" s="15"/>
    </row>
    <row r="189" spans="2:10">
      <c r="B189" s="15"/>
      <c r="C189" s="15"/>
      <c r="D189" s="15"/>
      <c r="E189" s="15"/>
      <c r="F189" s="15"/>
      <c r="G189" s="15"/>
      <c r="H189" s="15"/>
      <c r="I189" s="15"/>
      <c r="J189" s="15"/>
    </row>
    <row r="190" spans="2:10">
      <c r="B190" s="15"/>
      <c r="C190" s="15"/>
      <c r="D190" s="15"/>
      <c r="E190" s="15"/>
      <c r="F190" s="15"/>
      <c r="G190" s="15"/>
      <c r="H190" s="15"/>
      <c r="I190" s="15"/>
      <c r="J190" s="15"/>
    </row>
    <row r="191" spans="2:10">
      <c r="B191" s="15"/>
      <c r="C191" s="15"/>
      <c r="D191" s="15"/>
      <c r="E191" s="15"/>
      <c r="F191" s="15"/>
      <c r="G191" s="15"/>
      <c r="H191" s="15"/>
      <c r="I191" s="15"/>
      <c r="J191" s="15"/>
    </row>
    <row r="192" spans="2:10">
      <c r="B192" s="15"/>
      <c r="C192" s="15"/>
      <c r="D192" s="15"/>
      <c r="E192" s="15"/>
      <c r="F192" s="15"/>
      <c r="G192" s="15"/>
      <c r="H192" s="15"/>
      <c r="I192" s="15"/>
      <c r="J192" s="15"/>
    </row>
    <row r="193" spans="2:10">
      <c r="B193" s="15"/>
      <c r="C193" s="15"/>
      <c r="D193" s="15"/>
      <c r="E193" s="15"/>
      <c r="F193" s="15"/>
      <c r="G193" s="15"/>
      <c r="H193" s="15"/>
      <c r="I193" s="15"/>
      <c r="J193" s="15"/>
    </row>
    <row r="194" spans="2:10">
      <c r="B194" s="15"/>
      <c r="C194" s="15"/>
      <c r="D194" s="15"/>
      <c r="E194" s="15"/>
      <c r="F194" s="15"/>
      <c r="G194" s="15"/>
      <c r="H194" s="15"/>
      <c r="I194" s="15"/>
      <c r="J194" s="15"/>
    </row>
    <row r="195" spans="2:10">
      <c r="B195" s="15"/>
      <c r="C195" s="15"/>
      <c r="D195" s="15"/>
      <c r="E195" s="15"/>
      <c r="F195" s="15"/>
      <c r="G195" s="15"/>
      <c r="H195" s="15"/>
      <c r="I195" s="15"/>
      <c r="J195" s="15"/>
    </row>
    <row r="196" spans="2:10">
      <c r="B196" s="15"/>
      <c r="C196" s="15"/>
      <c r="D196" s="15"/>
      <c r="E196" s="15"/>
      <c r="F196" s="15"/>
      <c r="G196" s="15"/>
      <c r="H196" s="15"/>
      <c r="I196" s="15"/>
      <c r="J196" s="15"/>
    </row>
    <row r="197" spans="2:10">
      <c r="B197" s="15"/>
      <c r="C197" s="15"/>
      <c r="D197" s="15"/>
      <c r="E197" s="15"/>
      <c r="F197" s="15"/>
      <c r="G197" s="15"/>
      <c r="H197" s="15"/>
      <c r="I197" s="15"/>
      <c r="J197" s="15"/>
    </row>
    <row r="198" spans="2:10">
      <c r="B198" s="15"/>
      <c r="C198" s="15"/>
      <c r="D198" s="15"/>
      <c r="E198" s="15"/>
      <c r="F198" s="15"/>
      <c r="G198" s="15"/>
      <c r="H198" s="15"/>
      <c r="I198" s="15"/>
      <c r="J198" s="15"/>
    </row>
    <row r="199" spans="2:10">
      <c r="B199" s="15"/>
      <c r="C199" s="15"/>
      <c r="D199" s="15"/>
      <c r="E199" s="15"/>
      <c r="F199" s="15"/>
      <c r="G199" s="15"/>
      <c r="H199" s="15"/>
      <c r="I199" s="15"/>
      <c r="J199" s="15"/>
    </row>
    <row r="200" spans="2:10">
      <c r="B200" s="15"/>
      <c r="C200" s="15"/>
      <c r="D200" s="15"/>
      <c r="E200" s="15"/>
      <c r="F200" s="15"/>
      <c r="G200" s="15"/>
      <c r="H200" s="15"/>
      <c r="I200" s="15"/>
      <c r="J200" s="15"/>
    </row>
    <row r="201" spans="2:10">
      <c r="B201" s="15"/>
      <c r="C201" s="15"/>
      <c r="D201" s="15"/>
      <c r="E201" s="15"/>
      <c r="F201" s="15"/>
      <c r="G201" s="15"/>
      <c r="H201" s="15"/>
      <c r="I201" s="15"/>
      <c r="J201" s="15"/>
    </row>
    <row r="202" spans="2:10">
      <c r="B202" s="15"/>
      <c r="C202" s="15"/>
      <c r="D202" s="15"/>
      <c r="E202" s="15"/>
      <c r="F202" s="15"/>
      <c r="G202" s="15"/>
      <c r="H202" s="15"/>
      <c r="I202" s="15"/>
      <c r="J202" s="15"/>
    </row>
    <row r="203" spans="2:10">
      <c r="B203" s="15"/>
      <c r="C203" s="15"/>
      <c r="D203" s="15"/>
      <c r="E203" s="15"/>
      <c r="F203" s="15"/>
      <c r="G203" s="15"/>
      <c r="H203" s="15"/>
      <c r="I203" s="15"/>
      <c r="J203" s="15"/>
    </row>
    <row r="204" spans="2:10">
      <c r="B204" s="15"/>
      <c r="C204" s="15"/>
      <c r="D204" s="15"/>
      <c r="E204" s="15"/>
      <c r="F204" s="15"/>
      <c r="G204" s="15"/>
      <c r="H204" s="15"/>
      <c r="I204" s="15"/>
      <c r="J204" s="15"/>
    </row>
    <row r="205" spans="2:10">
      <c r="B205" s="15"/>
      <c r="C205" s="15"/>
      <c r="D205" s="15"/>
      <c r="E205" s="15"/>
      <c r="F205" s="15"/>
      <c r="G205" s="15"/>
      <c r="H205" s="15"/>
      <c r="I205" s="15"/>
      <c r="J205" s="15"/>
    </row>
    <row r="206" spans="2:10">
      <c r="B206" s="15"/>
      <c r="C206" s="15"/>
      <c r="D206" s="15"/>
      <c r="E206" s="15"/>
      <c r="F206" s="15"/>
      <c r="G206" s="15"/>
      <c r="H206" s="15"/>
      <c r="I206" s="15"/>
      <c r="J206" s="15"/>
    </row>
    <row r="207" spans="2:10">
      <c r="B207" s="15"/>
      <c r="C207" s="15"/>
      <c r="D207" s="15"/>
      <c r="E207" s="15"/>
      <c r="F207" s="15"/>
      <c r="G207" s="15"/>
      <c r="H207" s="15"/>
      <c r="I207" s="15"/>
      <c r="J207" s="15"/>
    </row>
  </sheetData>
  <sheetProtection password="9941" sheet="1" objects="1" scenarios="1"/>
  <sortState ref="A3:K47">
    <sortCondition descending="1" ref="B3:B47"/>
    <sortCondition ref="A3:A47"/>
  </sortState>
  <mergeCells count="17">
    <mergeCell ref="A1:J1"/>
    <mergeCell ref="K1:O1"/>
    <mergeCell ref="N15:R15"/>
    <mergeCell ref="N21:R21"/>
    <mergeCell ref="N27:R27"/>
    <mergeCell ref="N11:T11"/>
    <mergeCell ref="N5:T5"/>
    <mergeCell ref="N4:V4"/>
    <mergeCell ref="N10:V10"/>
    <mergeCell ref="N32:R32"/>
    <mergeCell ref="A60:A61"/>
    <mergeCell ref="N57:P64"/>
    <mergeCell ref="A70:J73"/>
    <mergeCell ref="A62:A63"/>
    <mergeCell ref="N41:R41"/>
    <mergeCell ref="A64:A65"/>
    <mergeCell ref="A66:A68"/>
  </mergeCells>
  <dataValidations count="1">
    <dataValidation type="whole" allowBlank="1" showInputMessage="1" showErrorMessage="1" errorTitle="Invalid Number" error="Enter an integer between 0 and 100. Read the information to the right of the data entry field for more information." sqref="J60:J67">
      <formula1>0</formula1>
      <formula2>100</formula2>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dimension ref="A1:AJ58"/>
  <sheetViews>
    <sheetView showGridLines="0" workbookViewId="0">
      <pane ySplit="1" topLeftCell="A2" activePane="bottomLeft" state="frozen"/>
      <selection pane="bottomLeft" activeCell="AE14" sqref="AE14"/>
    </sheetView>
  </sheetViews>
  <sheetFormatPr defaultRowHeight="15"/>
  <cols>
    <col min="1" max="34" width="4.7109375" style="45" customWidth="1"/>
    <col min="35" max="35" width="7.28515625" style="45" customWidth="1"/>
    <col min="36" max="36" width="6" style="45" customWidth="1"/>
    <col min="37" max="56" width="4.7109375" style="45" customWidth="1"/>
    <col min="57" max="16384" width="9.140625" style="45"/>
  </cols>
  <sheetData>
    <row r="1" spans="1:36" s="59" customFormat="1" ht="33.75" customHeight="1">
      <c r="A1" s="126" t="s">
        <v>132</v>
      </c>
      <c r="B1" s="126"/>
      <c r="C1" s="126"/>
      <c r="D1" s="126"/>
      <c r="E1" s="126"/>
      <c r="F1" s="126"/>
      <c r="G1" s="126"/>
      <c r="H1" s="126"/>
      <c r="I1" s="126"/>
      <c r="J1" s="126"/>
      <c r="K1" s="126"/>
      <c r="L1" s="126"/>
      <c r="M1" s="126"/>
      <c r="N1" s="125" t="s">
        <v>209</v>
      </c>
      <c r="O1" s="125"/>
      <c r="P1" s="125"/>
      <c r="Q1" s="125"/>
      <c r="R1" s="125"/>
      <c r="S1" s="125"/>
      <c r="T1" s="125"/>
      <c r="U1" s="125"/>
      <c r="V1" s="125"/>
      <c r="W1" s="125"/>
      <c r="X1" s="125"/>
      <c r="Y1" s="125"/>
      <c r="Z1" s="125"/>
      <c r="AA1" s="125"/>
      <c r="AB1" s="125"/>
      <c r="AC1" s="125"/>
    </row>
    <row r="3" spans="1:36">
      <c r="A3" s="159" t="s">
        <v>133</v>
      </c>
      <c r="B3" s="160"/>
      <c r="C3" s="160"/>
      <c r="D3" s="160"/>
      <c r="E3" s="160"/>
      <c r="F3" s="160"/>
      <c r="G3" s="160"/>
      <c r="H3" s="160"/>
      <c r="I3" s="161"/>
      <c r="J3" s="159" t="s">
        <v>134</v>
      </c>
      <c r="K3" s="160"/>
      <c r="L3" s="160"/>
      <c r="M3" s="160"/>
      <c r="N3" s="160"/>
      <c r="O3" s="160"/>
      <c r="P3" s="160"/>
      <c r="Q3" s="160"/>
      <c r="R3" s="161"/>
      <c r="S3" s="159" t="s">
        <v>135</v>
      </c>
      <c r="T3" s="160"/>
      <c r="U3" s="160"/>
      <c r="V3" s="160"/>
      <c r="W3" s="160"/>
      <c r="X3" s="160"/>
      <c r="Y3" s="160"/>
      <c r="Z3" s="160"/>
      <c r="AA3" s="161"/>
      <c r="AC3" s="127" t="s">
        <v>136</v>
      </c>
      <c r="AD3" s="128"/>
      <c r="AE3" s="128"/>
      <c r="AF3" s="128"/>
      <c r="AG3" s="129" t="s">
        <v>135</v>
      </c>
      <c r="AH3" s="129"/>
      <c r="AI3" s="129"/>
      <c r="AJ3" s="129"/>
    </row>
    <row r="4" spans="1:36" s="54" customFormat="1" ht="23.25">
      <c r="A4" s="45"/>
      <c r="C4" s="45"/>
      <c r="E4" s="45"/>
      <c r="K4" s="45"/>
      <c r="M4" s="45"/>
      <c r="O4" s="45"/>
      <c r="T4" s="45"/>
      <c r="V4" s="45"/>
      <c r="X4" s="45"/>
    </row>
    <row r="5" spans="1:36" s="60" customFormat="1" ht="12.75">
      <c r="AC5" s="122" t="s">
        <v>137</v>
      </c>
      <c r="AD5" s="123"/>
      <c r="AE5" s="123"/>
      <c r="AF5" s="123"/>
      <c r="AG5" s="123"/>
      <c r="AH5" s="123"/>
      <c r="AI5" s="124"/>
    </row>
    <row r="6" spans="1:36" s="54" customFormat="1" ht="23.25">
      <c r="A6" s="45"/>
      <c r="C6" s="45"/>
      <c r="E6" s="45"/>
      <c r="G6" s="45"/>
      <c r="K6" s="45"/>
      <c r="M6" s="45"/>
      <c r="O6" s="45"/>
      <c r="Q6" s="45"/>
      <c r="T6" s="45"/>
      <c r="V6" s="45"/>
      <c r="X6" s="45"/>
      <c r="Z6" s="45"/>
      <c r="AC6" s="131" t="str">
        <f>VLOOKUP(AG3,Y56:Z58,2,FALSE)</f>
        <v>Earth Shield</v>
      </c>
      <c r="AD6" s="132"/>
      <c r="AE6" s="132"/>
      <c r="AF6" s="132"/>
      <c r="AG6" s="132"/>
      <c r="AH6" s="132"/>
      <c r="AI6" s="133"/>
    </row>
    <row r="7" spans="1:36" s="60" customFormat="1" ht="12.75"/>
    <row r="8" spans="1:36" s="54" customFormat="1" ht="23.25">
      <c r="B8" s="45"/>
      <c r="D8" s="45"/>
      <c r="F8" s="45"/>
      <c r="K8" s="45"/>
      <c r="M8" s="45"/>
      <c r="O8" s="45"/>
      <c r="T8" s="45"/>
      <c r="V8" s="45"/>
      <c r="X8" s="45"/>
      <c r="AC8" s="131" t="str">
        <f>VLOOKUP(AG3,Y56:AA58,3,FALSE)</f>
        <v>Purification</v>
      </c>
      <c r="AD8" s="132"/>
      <c r="AE8" s="132"/>
      <c r="AF8" s="132"/>
      <c r="AG8" s="132"/>
      <c r="AH8" s="132"/>
      <c r="AI8" s="133"/>
    </row>
    <row r="9" spans="1:36" s="60" customFormat="1" ht="12.75"/>
    <row r="10" spans="1:36" s="54" customFormat="1" ht="23.25">
      <c r="D10" s="45"/>
      <c r="F10" s="45"/>
      <c r="K10" s="45"/>
      <c r="M10" s="45"/>
      <c r="O10" s="45"/>
      <c r="V10" s="45"/>
      <c r="X10" s="45"/>
      <c r="Z10" s="45"/>
      <c r="AC10" s="131" t="str">
        <f>VLOOKUP(AG3,Y56:AB58,4,FALSE)</f>
        <v>Meditation</v>
      </c>
      <c r="AD10" s="132"/>
      <c r="AE10" s="132"/>
      <c r="AF10" s="132"/>
      <c r="AG10" s="132"/>
      <c r="AH10" s="132"/>
      <c r="AI10" s="133"/>
    </row>
    <row r="11" spans="1:36" s="60" customFormat="1" ht="12.75"/>
    <row r="12" spans="1:36" s="54" customFormat="1" ht="23.25">
      <c r="B12" s="45"/>
      <c r="D12" s="45"/>
      <c r="F12" s="45"/>
      <c r="H12" s="45"/>
      <c r="K12" s="45"/>
      <c r="M12" s="45"/>
      <c r="Q12" s="45"/>
      <c r="T12" s="45"/>
      <c r="V12" s="45"/>
      <c r="X12" s="45"/>
      <c r="Z12" s="45"/>
      <c r="AC12" s="134" t="str">
        <f>VLOOKUP(AG3,Y56:AC58,5,FALSE)</f>
        <v/>
      </c>
      <c r="AD12" s="134"/>
      <c r="AE12" s="134"/>
      <c r="AF12" s="134"/>
      <c r="AG12" s="134"/>
      <c r="AH12" s="134"/>
      <c r="AI12" s="134"/>
    </row>
    <row r="13" spans="1:36" s="60" customFormat="1" ht="12.75"/>
    <row r="14" spans="1:36" s="54" customFormat="1" ht="23.25">
      <c r="D14" s="45"/>
      <c r="F14" s="45"/>
      <c r="M14" s="45"/>
      <c r="O14" s="45"/>
      <c r="V14" s="45"/>
      <c r="X14" s="45"/>
    </row>
    <row r="15" spans="1:36" s="60" customFormat="1" ht="12.75"/>
    <row r="16" spans="1:36" s="54" customFormat="1" ht="23.25">
      <c r="D16" s="45"/>
      <c r="M16" s="45"/>
      <c r="V16" s="45"/>
      <c r="AC16" s="61"/>
      <c r="AD16" s="61"/>
      <c r="AE16" s="61"/>
      <c r="AF16" s="61"/>
      <c r="AG16" s="61"/>
      <c r="AH16" s="61"/>
      <c r="AI16" s="61"/>
    </row>
    <row r="17" spans="1:36" s="62" customFormat="1"/>
    <row r="18" spans="1:36" s="60" customFormat="1" ht="12.75">
      <c r="A18" s="130" t="s">
        <v>148</v>
      </c>
      <c r="B18" s="130"/>
      <c r="C18" s="130"/>
      <c r="D18" s="130"/>
      <c r="E18" s="130"/>
      <c r="F18" s="64">
        <f>'Stats &amp; Buffs'!B10</f>
        <v>3</v>
      </c>
      <c r="J18" s="130" t="s">
        <v>167</v>
      </c>
      <c r="K18" s="130"/>
      <c r="L18" s="130"/>
      <c r="M18" s="130"/>
      <c r="N18" s="130"/>
      <c r="O18" s="64">
        <v>0</v>
      </c>
      <c r="S18" s="130" t="s">
        <v>186</v>
      </c>
      <c r="T18" s="130"/>
      <c r="U18" s="130"/>
      <c r="V18" s="130"/>
      <c r="W18" s="130"/>
      <c r="X18" s="64">
        <v>0</v>
      </c>
      <c r="AB18" s="130" t="s">
        <v>206</v>
      </c>
      <c r="AC18" s="130"/>
      <c r="AD18" s="130"/>
      <c r="AE18" s="130"/>
      <c r="AF18" s="130"/>
      <c r="AG18" s="130"/>
      <c r="AH18" s="136">
        <f>SUM(F18:F36)</f>
        <v>3</v>
      </c>
      <c r="AI18" s="136"/>
      <c r="AJ18" s="63" t="b">
        <f>OR(AH18&gt;41,AH20&gt;41,AH19&gt;41,SUM(AH18:AI20)&gt;41)</f>
        <v>0</v>
      </c>
    </row>
    <row r="19" spans="1:36" s="60" customFormat="1" ht="12.75">
      <c r="A19" s="130" t="s">
        <v>149</v>
      </c>
      <c r="B19" s="130"/>
      <c r="C19" s="130"/>
      <c r="D19" s="130"/>
      <c r="E19" s="130"/>
      <c r="F19" s="64">
        <v>0</v>
      </c>
      <c r="J19" s="130" t="s">
        <v>168</v>
      </c>
      <c r="K19" s="130"/>
      <c r="L19" s="130"/>
      <c r="M19" s="130"/>
      <c r="N19" s="130"/>
      <c r="O19" s="64">
        <v>0</v>
      </c>
      <c r="S19" s="130" t="s">
        <v>187</v>
      </c>
      <c r="T19" s="130"/>
      <c r="U19" s="130"/>
      <c r="V19" s="130"/>
      <c r="W19" s="130"/>
      <c r="X19" s="64">
        <v>0</v>
      </c>
      <c r="AB19" s="130" t="s">
        <v>207</v>
      </c>
      <c r="AC19" s="130"/>
      <c r="AD19" s="130"/>
      <c r="AE19" s="130"/>
      <c r="AF19" s="130"/>
      <c r="AG19" s="130"/>
      <c r="AH19" s="136">
        <f>SUM(O18:O36)</f>
        <v>0</v>
      </c>
      <c r="AI19" s="136"/>
    </row>
    <row r="20" spans="1:36" s="60" customFormat="1" ht="12.75">
      <c r="A20" s="130" t="s">
        <v>150</v>
      </c>
      <c r="B20" s="130"/>
      <c r="C20" s="130"/>
      <c r="D20" s="130"/>
      <c r="E20" s="130"/>
      <c r="F20" s="64">
        <v>0</v>
      </c>
      <c r="J20" s="130" t="s">
        <v>169</v>
      </c>
      <c r="K20" s="130"/>
      <c r="L20" s="130"/>
      <c r="M20" s="130"/>
      <c r="N20" s="130"/>
      <c r="O20" s="64">
        <v>0</v>
      </c>
      <c r="S20" s="130" t="s">
        <v>188</v>
      </c>
      <c r="T20" s="130"/>
      <c r="U20" s="130"/>
      <c r="V20" s="130"/>
      <c r="W20" s="130"/>
      <c r="X20" s="64">
        <v>0</v>
      </c>
      <c r="AB20" s="130" t="s">
        <v>208</v>
      </c>
      <c r="AC20" s="130"/>
      <c r="AD20" s="130"/>
      <c r="AE20" s="130"/>
      <c r="AF20" s="130"/>
      <c r="AG20" s="130"/>
      <c r="AH20" s="136">
        <f>SUM(X18:X37)</f>
        <v>0</v>
      </c>
      <c r="AI20" s="136"/>
    </row>
    <row r="21" spans="1:36" s="60" customFormat="1" ht="12.75">
      <c r="A21" s="130" t="s">
        <v>151</v>
      </c>
      <c r="B21" s="130"/>
      <c r="C21" s="130"/>
      <c r="D21" s="130"/>
      <c r="E21" s="130"/>
      <c r="F21" s="64">
        <v>0</v>
      </c>
      <c r="J21" s="130" t="s">
        <v>170</v>
      </c>
      <c r="K21" s="130"/>
      <c r="L21" s="130"/>
      <c r="M21" s="130"/>
      <c r="N21" s="130"/>
      <c r="O21" s="64">
        <v>0</v>
      </c>
      <c r="S21" s="130" t="s">
        <v>189</v>
      </c>
      <c r="T21" s="130"/>
      <c r="U21" s="130"/>
      <c r="V21" s="130"/>
      <c r="W21" s="130"/>
      <c r="X21" s="64">
        <v>0</v>
      </c>
      <c r="AB21" s="135" t="str">
        <f>IF(AJ18=TRUE,"You can only have a maximum number of 41 talents","")</f>
        <v/>
      </c>
      <c r="AC21" s="135"/>
      <c r="AD21" s="135"/>
      <c r="AE21" s="135"/>
      <c r="AF21" s="135"/>
      <c r="AG21" s="135"/>
      <c r="AH21" s="135"/>
      <c r="AI21" s="135"/>
    </row>
    <row r="22" spans="1:36" s="60" customFormat="1" ht="12.75">
      <c r="A22" s="130" t="s">
        <v>152</v>
      </c>
      <c r="B22" s="130"/>
      <c r="C22" s="130"/>
      <c r="D22" s="130"/>
      <c r="E22" s="130"/>
      <c r="F22" s="64">
        <v>0</v>
      </c>
      <c r="J22" s="130" t="s">
        <v>171</v>
      </c>
      <c r="K22" s="130"/>
      <c r="L22" s="130"/>
      <c r="M22" s="130"/>
      <c r="N22" s="130"/>
      <c r="O22" s="64">
        <v>0</v>
      </c>
      <c r="S22" s="130" t="s">
        <v>190</v>
      </c>
      <c r="T22" s="130"/>
      <c r="U22" s="130"/>
      <c r="V22" s="130"/>
      <c r="W22" s="130"/>
      <c r="X22" s="64">
        <v>0</v>
      </c>
      <c r="AB22" s="130" t="s">
        <v>210</v>
      </c>
      <c r="AC22" s="130"/>
      <c r="AD22" s="130"/>
      <c r="AE22" s="130"/>
      <c r="AF22" s="130"/>
      <c r="AG22" s="130"/>
      <c r="AH22" s="136">
        <f>41-SUM(AH18:AI20)</f>
        <v>38</v>
      </c>
      <c r="AI22" s="136"/>
    </row>
    <row r="23" spans="1:36" s="60" customFormat="1" ht="12.75">
      <c r="A23" s="130" t="s">
        <v>153</v>
      </c>
      <c r="B23" s="130"/>
      <c r="C23" s="130"/>
      <c r="D23" s="130"/>
      <c r="E23" s="130"/>
      <c r="F23" s="64">
        <v>0</v>
      </c>
      <c r="J23" s="130" t="s">
        <v>172</v>
      </c>
      <c r="K23" s="130"/>
      <c r="L23" s="130"/>
      <c r="M23" s="130"/>
      <c r="N23" s="130"/>
      <c r="O23" s="64">
        <v>0</v>
      </c>
      <c r="S23" s="130" t="s">
        <v>191</v>
      </c>
      <c r="T23" s="130"/>
      <c r="U23" s="130"/>
      <c r="V23" s="130"/>
      <c r="W23" s="130"/>
      <c r="X23" s="64">
        <v>0</v>
      </c>
      <c r="AB23" s="137" t="str">
        <f>IF(AH22&lt;0,"Invalid number of talent points","")</f>
        <v/>
      </c>
      <c r="AC23" s="137"/>
      <c r="AD23" s="137"/>
      <c r="AE23" s="137"/>
      <c r="AF23" s="137"/>
      <c r="AG23" s="137"/>
      <c r="AH23" s="137"/>
      <c r="AI23" s="137"/>
    </row>
    <row r="24" spans="1:36" s="60" customFormat="1" ht="12.75">
      <c r="A24" s="130" t="s">
        <v>154</v>
      </c>
      <c r="B24" s="130"/>
      <c r="C24" s="130"/>
      <c r="D24" s="130"/>
      <c r="E24" s="130"/>
      <c r="F24" s="64">
        <v>0</v>
      </c>
      <c r="J24" s="130" t="s">
        <v>173</v>
      </c>
      <c r="K24" s="130"/>
      <c r="L24" s="130"/>
      <c r="M24" s="130"/>
      <c r="N24" s="130"/>
      <c r="O24" s="64">
        <v>0</v>
      </c>
      <c r="S24" s="130" t="s">
        <v>192</v>
      </c>
      <c r="T24" s="130"/>
      <c r="U24" s="130"/>
      <c r="V24" s="130"/>
      <c r="W24" s="130"/>
      <c r="X24" s="64">
        <v>0</v>
      </c>
    </row>
    <row r="25" spans="1:36" s="60" customFormat="1" ht="12.75">
      <c r="A25" s="130" t="s">
        <v>155</v>
      </c>
      <c r="B25" s="130"/>
      <c r="C25" s="130"/>
      <c r="D25" s="130"/>
      <c r="E25" s="130"/>
      <c r="F25" s="64">
        <v>0</v>
      </c>
      <c r="J25" s="130" t="s">
        <v>174</v>
      </c>
      <c r="K25" s="130"/>
      <c r="L25" s="130"/>
      <c r="M25" s="130"/>
      <c r="N25" s="130"/>
      <c r="O25" s="64">
        <v>0</v>
      </c>
      <c r="S25" s="130" t="s">
        <v>193</v>
      </c>
      <c r="T25" s="130"/>
      <c r="U25" s="130"/>
      <c r="V25" s="130"/>
      <c r="W25" s="130"/>
      <c r="X25" s="64">
        <v>0</v>
      </c>
    </row>
    <row r="26" spans="1:36" s="60" customFormat="1" ht="12.75">
      <c r="A26" s="130" t="s">
        <v>156</v>
      </c>
      <c r="B26" s="130"/>
      <c r="C26" s="130"/>
      <c r="D26" s="130"/>
      <c r="E26" s="130"/>
      <c r="F26" s="64">
        <v>0</v>
      </c>
      <c r="J26" s="130" t="s">
        <v>175</v>
      </c>
      <c r="K26" s="130"/>
      <c r="L26" s="130"/>
      <c r="M26" s="130"/>
      <c r="N26" s="130"/>
      <c r="O26" s="64">
        <v>0</v>
      </c>
      <c r="S26" s="130" t="s">
        <v>194</v>
      </c>
      <c r="T26" s="130"/>
      <c r="U26" s="130"/>
      <c r="V26" s="130"/>
      <c r="W26" s="130"/>
      <c r="X26" s="64">
        <v>0</v>
      </c>
    </row>
    <row r="27" spans="1:36" s="60" customFormat="1" ht="12.75">
      <c r="A27" s="130" t="s">
        <v>157</v>
      </c>
      <c r="B27" s="130"/>
      <c r="C27" s="130"/>
      <c r="D27" s="130"/>
      <c r="E27" s="130"/>
      <c r="F27" s="64">
        <v>0</v>
      </c>
      <c r="J27" s="130" t="s">
        <v>176</v>
      </c>
      <c r="K27" s="130"/>
      <c r="L27" s="130"/>
      <c r="M27" s="130"/>
      <c r="N27" s="130"/>
      <c r="O27" s="64">
        <v>0</v>
      </c>
      <c r="S27" s="130" t="s">
        <v>195</v>
      </c>
      <c r="T27" s="130"/>
      <c r="U27" s="130"/>
      <c r="V27" s="130"/>
      <c r="W27" s="130"/>
      <c r="X27" s="64">
        <v>0</v>
      </c>
    </row>
    <row r="28" spans="1:36" s="60" customFormat="1" ht="12.75">
      <c r="A28" s="130" t="s">
        <v>158</v>
      </c>
      <c r="B28" s="130"/>
      <c r="C28" s="130"/>
      <c r="D28" s="130"/>
      <c r="E28" s="130"/>
      <c r="F28" s="64">
        <v>0</v>
      </c>
      <c r="J28" s="130" t="s">
        <v>177</v>
      </c>
      <c r="K28" s="130"/>
      <c r="L28" s="130"/>
      <c r="M28" s="130"/>
      <c r="N28" s="130"/>
      <c r="O28" s="64">
        <v>0</v>
      </c>
      <c r="S28" s="130" t="s">
        <v>196</v>
      </c>
      <c r="T28" s="130"/>
      <c r="U28" s="130"/>
      <c r="V28" s="130"/>
      <c r="W28" s="130"/>
      <c r="X28" s="64">
        <v>0</v>
      </c>
    </row>
    <row r="29" spans="1:36" s="60" customFormat="1" ht="12.75">
      <c r="A29" s="130" t="s">
        <v>159</v>
      </c>
      <c r="B29" s="130"/>
      <c r="C29" s="130"/>
      <c r="D29" s="130"/>
      <c r="E29" s="130"/>
      <c r="F29" s="64">
        <v>0</v>
      </c>
      <c r="J29" s="130" t="s">
        <v>178</v>
      </c>
      <c r="K29" s="130"/>
      <c r="L29" s="130"/>
      <c r="M29" s="130"/>
      <c r="N29" s="130"/>
      <c r="O29" s="64">
        <v>0</v>
      </c>
      <c r="S29" s="130" t="s">
        <v>197</v>
      </c>
      <c r="T29" s="130"/>
      <c r="U29" s="130"/>
      <c r="V29" s="130"/>
      <c r="W29" s="130"/>
      <c r="X29" s="64">
        <v>0</v>
      </c>
    </row>
    <row r="30" spans="1:36" s="60" customFormat="1" ht="12.75">
      <c r="A30" s="130" t="s">
        <v>160</v>
      </c>
      <c r="B30" s="130"/>
      <c r="C30" s="130"/>
      <c r="D30" s="130"/>
      <c r="E30" s="130"/>
      <c r="F30" s="64">
        <v>0</v>
      </c>
      <c r="J30" s="130" t="s">
        <v>179</v>
      </c>
      <c r="K30" s="130"/>
      <c r="L30" s="130"/>
      <c r="M30" s="130"/>
      <c r="N30" s="130"/>
      <c r="O30" s="64">
        <v>0</v>
      </c>
      <c r="S30" s="130" t="s">
        <v>198</v>
      </c>
      <c r="T30" s="130"/>
      <c r="U30" s="130"/>
      <c r="V30" s="130"/>
      <c r="W30" s="130"/>
      <c r="X30" s="64">
        <v>0</v>
      </c>
    </row>
    <row r="31" spans="1:36" s="60" customFormat="1" ht="12.75">
      <c r="A31" s="130" t="s">
        <v>161</v>
      </c>
      <c r="B31" s="130"/>
      <c r="C31" s="130"/>
      <c r="D31" s="130"/>
      <c r="E31" s="130"/>
      <c r="F31" s="64">
        <v>0</v>
      </c>
      <c r="J31" s="130" t="s">
        <v>180</v>
      </c>
      <c r="K31" s="130"/>
      <c r="L31" s="130"/>
      <c r="M31" s="130"/>
      <c r="N31" s="130"/>
      <c r="O31" s="64">
        <v>0</v>
      </c>
      <c r="S31" s="130" t="s">
        <v>199</v>
      </c>
      <c r="T31" s="130"/>
      <c r="U31" s="130"/>
      <c r="V31" s="130"/>
      <c r="W31" s="130"/>
      <c r="X31" s="64">
        <v>0</v>
      </c>
    </row>
    <row r="32" spans="1:36" s="60" customFormat="1" ht="12.75">
      <c r="A32" s="130" t="s">
        <v>162</v>
      </c>
      <c r="B32" s="130"/>
      <c r="C32" s="130"/>
      <c r="D32" s="130"/>
      <c r="E32" s="130"/>
      <c r="F32" s="64">
        <v>0</v>
      </c>
      <c r="J32" s="130" t="s">
        <v>181</v>
      </c>
      <c r="K32" s="130"/>
      <c r="L32" s="130"/>
      <c r="M32" s="130"/>
      <c r="N32" s="130"/>
      <c r="O32" s="64">
        <v>0</v>
      </c>
      <c r="S32" s="130" t="s">
        <v>200</v>
      </c>
      <c r="T32" s="130"/>
      <c r="U32" s="130"/>
      <c r="V32" s="130"/>
      <c r="W32" s="130"/>
      <c r="X32" s="64">
        <v>0</v>
      </c>
    </row>
    <row r="33" spans="1:24" s="60" customFormat="1" ht="12.75">
      <c r="A33" s="130" t="s">
        <v>163</v>
      </c>
      <c r="B33" s="130"/>
      <c r="C33" s="130"/>
      <c r="D33" s="130"/>
      <c r="E33" s="130"/>
      <c r="F33" s="64">
        <v>0</v>
      </c>
      <c r="J33" s="130" t="s">
        <v>182</v>
      </c>
      <c r="K33" s="130"/>
      <c r="L33" s="130"/>
      <c r="M33" s="130"/>
      <c r="N33" s="130"/>
      <c r="O33" s="64">
        <v>0</v>
      </c>
      <c r="S33" s="130" t="s">
        <v>201</v>
      </c>
      <c r="T33" s="130"/>
      <c r="U33" s="130"/>
      <c r="V33" s="130"/>
      <c r="W33" s="130"/>
      <c r="X33" s="64">
        <v>0</v>
      </c>
    </row>
    <row r="34" spans="1:24" s="60" customFormat="1" ht="12.75">
      <c r="A34" s="130" t="s">
        <v>164</v>
      </c>
      <c r="B34" s="130"/>
      <c r="C34" s="130"/>
      <c r="D34" s="130"/>
      <c r="E34" s="130"/>
      <c r="F34" s="64">
        <v>0</v>
      </c>
      <c r="J34" s="130" t="s">
        <v>183</v>
      </c>
      <c r="K34" s="130"/>
      <c r="L34" s="130"/>
      <c r="M34" s="130"/>
      <c r="N34" s="130"/>
      <c r="O34" s="64">
        <v>0</v>
      </c>
      <c r="S34" s="130" t="s">
        <v>202</v>
      </c>
      <c r="T34" s="130"/>
      <c r="U34" s="130"/>
      <c r="V34" s="130"/>
      <c r="W34" s="130"/>
      <c r="X34" s="64">
        <v>0</v>
      </c>
    </row>
    <row r="35" spans="1:24" s="60" customFormat="1" ht="12.75">
      <c r="A35" s="130" t="s">
        <v>165</v>
      </c>
      <c r="B35" s="130"/>
      <c r="C35" s="130"/>
      <c r="D35" s="130"/>
      <c r="E35" s="130"/>
      <c r="F35" s="64">
        <v>0</v>
      </c>
      <c r="J35" s="130" t="s">
        <v>184</v>
      </c>
      <c r="K35" s="130"/>
      <c r="L35" s="130"/>
      <c r="M35" s="130"/>
      <c r="N35" s="130"/>
      <c r="O35" s="64">
        <v>0</v>
      </c>
      <c r="S35" s="130" t="s">
        <v>203</v>
      </c>
      <c r="T35" s="130"/>
      <c r="U35" s="130"/>
      <c r="V35" s="130"/>
      <c r="W35" s="130"/>
      <c r="X35" s="64">
        <v>0</v>
      </c>
    </row>
    <row r="36" spans="1:24" s="60" customFormat="1" ht="12.75">
      <c r="A36" s="130" t="s">
        <v>166</v>
      </c>
      <c r="B36" s="130"/>
      <c r="C36" s="130"/>
      <c r="D36" s="130"/>
      <c r="E36" s="130"/>
      <c r="F36" s="64">
        <v>0</v>
      </c>
      <c r="J36" s="130" t="s">
        <v>185</v>
      </c>
      <c r="K36" s="130"/>
      <c r="L36" s="130"/>
      <c r="M36" s="130"/>
      <c r="N36" s="130"/>
      <c r="O36" s="64">
        <v>0</v>
      </c>
      <c r="S36" s="130" t="s">
        <v>204</v>
      </c>
      <c r="T36" s="130"/>
      <c r="U36" s="130"/>
      <c r="V36" s="130"/>
      <c r="W36" s="130"/>
      <c r="X36" s="64">
        <v>0</v>
      </c>
    </row>
    <row r="37" spans="1:24" s="60" customFormat="1" ht="12.75">
      <c r="S37" s="130" t="s">
        <v>205</v>
      </c>
      <c r="T37" s="130"/>
      <c r="U37" s="130"/>
      <c r="V37" s="130"/>
      <c r="W37" s="130"/>
      <c r="X37" s="64">
        <v>0</v>
      </c>
    </row>
    <row r="38" spans="1:24" s="62" customFormat="1"/>
    <row r="39" spans="1:24" s="62" customFormat="1"/>
    <row r="40" spans="1:24" s="62" customFormat="1"/>
    <row r="41" spans="1:24" s="62" customFormat="1"/>
    <row r="42" spans="1:24" s="62" customFormat="1"/>
    <row r="43" spans="1:24" s="62" customFormat="1"/>
    <row r="44" spans="1:24" s="62" customFormat="1"/>
    <row r="45" spans="1:24" s="62" customFormat="1"/>
    <row r="46" spans="1:24" s="62" customFormat="1"/>
    <row r="47" spans="1:24" s="62" customFormat="1"/>
    <row r="48" spans="1:24" s="62" customFormat="1"/>
    <row r="49" spans="23:29" s="62" customFormat="1"/>
    <row r="50" spans="23:29" s="62" customFormat="1"/>
    <row r="51" spans="23:29" s="62" customFormat="1"/>
    <row r="52" spans="23:29" s="62" customFormat="1"/>
    <row r="53" spans="23:29" s="62" customFormat="1"/>
    <row r="54" spans="23:29" s="62" customFormat="1" hidden="1"/>
    <row r="55" spans="23:29" s="62" customFormat="1" hidden="1">
      <c r="W55" s="62">
        <v>0</v>
      </c>
    </row>
    <row r="56" spans="23:29" s="62" customFormat="1" hidden="1">
      <c r="W56" s="62">
        <v>1</v>
      </c>
      <c r="Y56" s="45" t="s">
        <v>133</v>
      </c>
      <c r="Z56" s="45" t="s">
        <v>138</v>
      </c>
      <c r="AA56" s="45" t="s">
        <v>139</v>
      </c>
      <c r="AB56" s="45" t="s">
        <v>140</v>
      </c>
      <c r="AC56" s="62" t="str">
        <f>""</f>
        <v/>
      </c>
    </row>
    <row r="57" spans="23:29" hidden="1">
      <c r="W57" s="45">
        <v>2</v>
      </c>
      <c r="Y57" s="45" t="s">
        <v>134</v>
      </c>
      <c r="Z57" s="45" t="s">
        <v>141</v>
      </c>
      <c r="AA57" s="45" t="s">
        <v>142</v>
      </c>
      <c r="AB57" s="45" t="s">
        <v>143</v>
      </c>
      <c r="AC57" s="45" t="s">
        <v>144</v>
      </c>
    </row>
    <row r="58" spans="23:29" hidden="1">
      <c r="W58" s="45">
        <v>3</v>
      </c>
      <c r="Y58" s="45" t="s">
        <v>135</v>
      </c>
      <c r="Z58" s="45" t="s">
        <v>145</v>
      </c>
      <c r="AA58" s="45" t="s">
        <v>146</v>
      </c>
      <c r="AB58" s="45" t="s">
        <v>147</v>
      </c>
      <c r="AC58" s="45" t="str">
        <f>""</f>
        <v/>
      </c>
    </row>
  </sheetData>
  <sheetProtection password="9941" sheet="1" objects="1" scenarios="1"/>
  <mergeCells count="80">
    <mergeCell ref="AB21:AI21"/>
    <mergeCell ref="S37:W37"/>
    <mergeCell ref="AB18:AG18"/>
    <mergeCell ref="AB19:AG19"/>
    <mergeCell ref="AB20:AG20"/>
    <mergeCell ref="AH18:AI18"/>
    <mergeCell ref="AH19:AI19"/>
    <mergeCell ref="AH20:AI20"/>
    <mergeCell ref="AB22:AG22"/>
    <mergeCell ref="AH22:AI22"/>
    <mergeCell ref="AB23:AI23"/>
    <mergeCell ref="S31:W31"/>
    <mergeCell ref="S32:W32"/>
    <mergeCell ref="S33:W33"/>
    <mergeCell ref="S34:W34"/>
    <mergeCell ref="S35:W35"/>
    <mergeCell ref="S36:W36"/>
    <mergeCell ref="S25:W25"/>
    <mergeCell ref="S26:W26"/>
    <mergeCell ref="S27:W27"/>
    <mergeCell ref="S28:W28"/>
    <mergeCell ref="S29:W29"/>
    <mergeCell ref="S30:W30"/>
    <mergeCell ref="S19:W19"/>
    <mergeCell ref="S20:W20"/>
    <mergeCell ref="S21:W21"/>
    <mergeCell ref="S22:W22"/>
    <mergeCell ref="S23:W23"/>
    <mergeCell ref="S24:W24"/>
    <mergeCell ref="J31:N31"/>
    <mergeCell ref="J32:N32"/>
    <mergeCell ref="J33:N33"/>
    <mergeCell ref="J34:N34"/>
    <mergeCell ref="J24:N24"/>
    <mergeCell ref="J22:N22"/>
    <mergeCell ref="J23:N23"/>
    <mergeCell ref="J35:N35"/>
    <mergeCell ref="J36:N36"/>
    <mergeCell ref="J25:N25"/>
    <mergeCell ref="J26:N26"/>
    <mergeCell ref="J27:N27"/>
    <mergeCell ref="J28:N28"/>
    <mergeCell ref="J29:N29"/>
    <mergeCell ref="J30:N30"/>
    <mergeCell ref="A36:E36"/>
    <mergeCell ref="A25:E25"/>
    <mergeCell ref="A26:E26"/>
    <mergeCell ref="A27:E27"/>
    <mergeCell ref="A28:E28"/>
    <mergeCell ref="A29:E29"/>
    <mergeCell ref="A30:E30"/>
    <mergeCell ref="A31:E31"/>
    <mergeCell ref="A32:E32"/>
    <mergeCell ref="A33:E33"/>
    <mergeCell ref="A34:E34"/>
    <mergeCell ref="A35:E35"/>
    <mergeCell ref="A24:E24"/>
    <mergeCell ref="AC6:AI6"/>
    <mergeCell ref="AC8:AI8"/>
    <mergeCell ref="AC12:AI12"/>
    <mergeCell ref="AC10:AI10"/>
    <mergeCell ref="A18:E18"/>
    <mergeCell ref="J18:N18"/>
    <mergeCell ref="S18:W18"/>
    <mergeCell ref="A19:E19"/>
    <mergeCell ref="A20:E20"/>
    <mergeCell ref="A21:E21"/>
    <mergeCell ref="A22:E22"/>
    <mergeCell ref="A23:E23"/>
    <mergeCell ref="J19:N19"/>
    <mergeCell ref="J20:N20"/>
    <mergeCell ref="J21:N21"/>
    <mergeCell ref="AC5:AI5"/>
    <mergeCell ref="N1:AC1"/>
    <mergeCell ref="J3:R3"/>
    <mergeCell ref="S3:AA3"/>
    <mergeCell ref="A1:M1"/>
    <mergeCell ref="A3:I3"/>
    <mergeCell ref="AC3:AF3"/>
    <mergeCell ref="AG3:AJ3"/>
  </mergeCells>
  <conditionalFormatting sqref="AC12:AI12">
    <cfRule type="expression" dxfId="2" priority="3">
      <formula>OR($AG$3="Enhancement")</formula>
    </cfRule>
  </conditionalFormatting>
  <conditionalFormatting sqref="AB23:AI23">
    <cfRule type="containsText" dxfId="1" priority="2" operator="containsText" text="Invalid number of talent points">
      <formula>NOT(ISERROR(SEARCH("Invalid number of talent points",AB23)))</formula>
    </cfRule>
  </conditionalFormatting>
  <conditionalFormatting sqref="AB21:AI21">
    <cfRule type="containsText" dxfId="0" priority="1" operator="containsText" text="You can only have a maximum number of 41 talents">
      <formula>NOT(ISERROR(SEARCH("You can only have a maximum number of 41 talents",AB21)))</formula>
    </cfRule>
  </conditionalFormatting>
  <dataValidations count="6">
    <dataValidation type="list" allowBlank="1" showInputMessage="1" showErrorMessage="1" sqref="AG3:AJ3">
      <formula1>$Y$56:$Y$58</formula1>
    </dataValidation>
    <dataValidation type="list" allowBlank="1" showInputMessage="1" showErrorMessage="1" errorTitle="Invalid Data Entry" error="This talent can only have one or zero points in it." sqref="X37 X34 X32 X29 X26 O36 O32:O33 O26 F36 F33 F30:F31 F26">
      <formula1>$W$55:$W$56</formula1>
    </dataValidation>
    <dataValidation type="list" allowBlank="1" showInputMessage="1" showErrorMessage="1" errorTitle="Invalid Data Entry" error="This talent can only have zero, one or two points in it." sqref="H19 X33 X30 X28 X25 X36 X21:X22 X18 O35 O31 O28:O29 O23:O24 O18 F35 F32 F27:F28 F25 F23 F21 F19">
      <formula1>$W$55:$W$57</formula1>
    </dataValidation>
    <dataValidation type="list" allowBlank="1" showInputMessage="1" showErrorMessage="1" errorTitle="Invalid Data Entry" error="This talent can only have zero, one, two or three points in it." sqref="F18 X27 X35 X23:X24 X31 X19:X20 O34 O30 O27 O25 O19:O22 F34 F29 F24 F22 F20">
      <formula1>$W$55:$W$58</formula1>
    </dataValidation>
    <dataValidation type="whole" allowBlank="1" showInputMessage="1" showErrorMessage="1" sqref="AH20:AI20 AH18:AI18 AH22:AI22">
      <formula1>0</formula1>
      <formula2>41</formula2>
    </dataValidation>
    <dataValidation type="whole" allowBlank="1" showInputMessage="1" showErrorMessage="1" sqref="AH19:AI19">
      <formula1>0</formula1>
      <formula2>41</formula2>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20</vt:i4>
      </vt:variant>
    </vt:vector>
  </HeadingPairs>
  <TitlesOfParts>
    <vt:vector size="23" baseType="lpstr">
      <vt:lpstr>Stats &amp; Buffs</vt:lpstr>
      <vt:lpstr>Trinket List &amp; Stat Weights</vt:lpstr>
      <vt:lpstr>Talent Calculator</vt:lpstr>
      <vt:lpstr>CritBuff</vt:lpstr>
      <vt:lpstr>CritPercent</vt:lpstr>
      <vt:lpstr>CritRating</vt:lpstr>
      <vt:lpstr>FlaskBuff</vt:lpstr>
      <vt:lpstr>FoodBuff</vt:lpstr>
      <vt:lpstr>HasteBuff</vt:lpstr>
      <vt:lpstr>HastePercent</vt:lpstr>
      <vt:lpstr>HasteRating</vt:lpstr>
      <vt:lpstr>HasteVuff</vt:lpstr>
      <vt:lpstr>Intellect</vt:lpstr>
      <vt:lpstr>MasteryRating</vt:lpstr>
      <vt:lpstr>MetaGem</vt:lpstr>
      <vt:lpstr>metagemed</vt:lpstr>
      <vt:lpstr>MetaGemeffect</vt:lpstr>
      <vt:lpstr>Mp5Buff</vt:lpstr>
      <vt:lpstr>ReplenishmentBuff</vt:lpstr>
      <vt:lpstr>SpellPower</vt:lpstr>
      <vt:lpstr>SpellPowerBuff</vt:lpstr>
      <vt:lpstr>Spirit</vt:lpstr>
      <vt:lpstr>StatsBuff</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Sean</dc:creator>
  <cp:lastModifiedBy>Sean</cp:lastModifiedBy>
  <dcterms:created xsi:type="dcterms:W3CDTF">2011-04-23T10:05:27Z</dcterms:created>
  <dcterms:modified xsi:type="dcterms:W3CDTF">2011-08-08T09:35:22Z</dcterms:modified>
</cp:coreProperties>
</file>